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Desktop\"/>
    </mc:Choice>
  </mc:AlternateContent>
  <bookViews>
    <workbookView xWindow="0" yWindow="0" windowWidth="16470" windowHeight="6460" tabRatio="652" activeTab="2"/>
  </bookViews>
  <sheets>
    <sheet name="BS 2-5" sheetId="16" r:id="rId1"/>
    <sheet name="PL 6-9" sheetId="17" r:id="rId2"/>
    <sheet name="CH10" sheetId="24" r:id="rId3"/>
    <sheet name="CH11" sheetId="27" r:id="rId4"/>
    <sheet name="CH12" sheetId="26" r:id="rId5"/>
    <sheet name="CH13" sheetId="28" r:id="rId6"/>
    <sheet name="CF 14-17" sheetId="22" r:id="rId7"/>
    <sheet name="PL" sheetId="1" state="hidden" r:id="rId8"/>
  </sheets>
  <definedNames>
    <definedName name="_xlnm.Print_Area" localSheetId="6">'CF 14-17'!$A$1:$K$165</definedName>
    <definedName name="_xlnm.Print_Area" localSheetId="7">PL!$A$1:$K$85</definedName>
    <definedName name="Title2nd" localSheetId="7">PL!#REF!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0" i="28" l="1"/>
  <c r="W29" i="28"/>
  <c r="W27" i="28"/>
  <c r="W22" i="28"/>
  <c r="W32" i="26"/>
  <c r="W31" i="26"/>
  <c r="W28" i="26"/>
  <c r="W27" i="26"/>
  <c r="W22" i="26"/>
  <c r="AE16" i="27"/>
  <c r="AK36" i="24"/>
  <c r="AI36" i="24"/>
  <c r="AG36" i="24"/>
  <c r="AE36" i="24"/>
  <c r="AC36" i="24"/>
  <c r="AA36" i="24"/>
  <c r="Y36" i="24"/>
  <c r="W36" i="24"/>
  <c r="U36" i="24"/>
  <c r="S36" i="24"/>
  <c r="Q36" i="24"/>
  <c r="O36" i="24"/>
  <c r="M36" i="24"/>
  <c r="K36" i="24"/>
  <c r="I36" i="24"/>
  <c r="G36" i="24"/>
  <c r="E36" i="24"/>
  <c r="E34" i="24"/>
  <c r="C34" i="24"/>
  <c r="AE34" i="24"/>
  <c r="AC34" i="24"/>
  <c r="AA34" i="24"/>
  <c r="AA16" i="24"/>
  <c r="AA18" i="24" s="1"/>
  <c r="U18" i="24"/>
  <c r="S18" i="24"/>
  <c r="Q18" i="24"/>
  <c r="O18" i="24"/>
  <c r="M18" i="24"/>
  <c r="K18" i="24"/>
  <c r="I18" i="24"/>
  <c r="G18" i="24"/>
  <c r="E18" i="24"/>
  <c r="C18" i="24"/>
  <c r="W17" i="28"/>
  <c r="AA17" i="28" s="1"/>
  <c r="AA19" i="28" s="1"/>
  <c r="W18" i="28"/>
  <c r="AA18" i="28" s="1"/>
  <c r="C19" i="28"/>
  <c r="C34" i="28" s="1"/>
  <c r="E19" i="28"/>
  <c r="G19" i="28"/>
  <c r="I19" i="28"/>
  <c r="K19" i="28"/>
  <c r="M19" i="28"/>
  <c r="O19" i="28"/>
  <c r="Q19" i="28"/>
  <c r="S19" i="28"/>
  <c r="S34" i="28" s="1"/>
  <c r="U19" i="28"/>
  <c r="Y19" i="28"/>
  <c r="AA22" i="28"/>
  <c r="C23" i="28"/>
  <c r="E23" i="28"/>
  <c r="G23" i="28"/>
  <c r="G25" i="28" s="1"/>
  <c r="I23" i="28"/>
  <c r="I25" i="28" s="1"/>
  <c r="I34" i="28" s="1"/>
  <c r="K23" i="28"/>
  <c r="K25" i="28" s="1"/>
  <c r="K34" i="28" s="1"/>
  <c r="M23" i="28"/>
  <c r="M25" i="28" s="1"/>
  <c r="O23" i="28"/>
  <c r="Q23" i="28"/>
  <c r="Q25" i="28" s="1"/>
  <c r="S23" i="28"/>
  <c r="S25" i="28" s="1"/>
  <c r="U23" i="28"/>
  <c r="U25" i="28" s="1"/>
  <c r="W23" i="28"/>
  <c r="W25" i="28" s="1"/>
  <c r="Y23" i="28"/>
  <c r="Y25" i="28" s="1"/>
  <c r="Y34" i="28" s="1"/>
  <c r="C25" i="28"/>
  <c r="O25" i="28"/>
  <c r="AA27" i="28"/>
  <c r="AA29" i="28"/>
  <c r="AA30" i="28"/>
  <c r="C31" i="28"/>
  <c r="E31" i="28"/>
  <c r="G31" i="28"/>
  <c r="I31" i="28"/>
  <c r="K31" i="28"/>
  <c r="M31" i="28"/>
  <c r="O31" i="28"/>
  <c r="Q31" i="28"/>
  <c r="S31" i="28"/>
  <c r="U31" i="28"/>
  <c r="W31" i="28"/>
  <c r="Y31" i="28"/>
  <c r="AA33" i="28"/>
  <c r="W19" i="28" l="1"/>
  <c r="G34" i="28"/>
  <c r="AA31" i="28"/>
  <c r="AA23" i="28"/>
  <c r="AA25" i="28" s="1"/>
  <c r="M34" i="28"/>
  <c r="O34" i="28"/>
  <c r="Q34" i="28"/>
  <c r="U34" i="28"/>
  <c r="W34" i="28"/>
  <c r="E25" i="28"/>
  <c r="E34" i="28" s="1"/>
  <c r="AA34" i="28" l="1"/>
  <c r="D157" i="17"/>
  <c r="J88" i="17"/>
  <c r="E120" i="22"/>
  <c r="E42" i="22"/>
  <c r="AM43" i="27"/>
  <c r="AM42" i="27"/>
  <c r="AM21" i="27"/>
  <c r="AM22" i="27" s="1"/>
  <c r="W40" i="27"/>
  <c r="W31" i="27"/>
  <c r="W22" i="27"/>
  <c r="W33" i="27" s="1"/>
  <c r="W18" i="27"/>
  <c r="AK40" i="27"/>
  <c r="AI40" i="27"/>
  <c r="AG40" i="27"/>
  <c r="AE40" i="27"/>
  <c r="AC40" i="27"/>
  <c r="AA40" i="27"/>
  <c r="Y40" i="27"/>
  <c r="U40" i="27"/>
  <c r="S40" i="27"/>
  <c r="Q40" i="27"/>
  <c r="O40" i="27"/>
  <c r="M40" i="27"/>
  <c r="K40" i="27"/>
  <c r="I40" i="27"/>
  <c r="G40" i="27"/>
  <c r="E40" i="27"/>
  <c r="C40" i="27"/>
  <c r="AM39" i="27"/>
  <c r="AM38" i="27"/>
  <c r="AM35" i="27"/>
  <c r="AK31" i="27"/>
  <c r="AI31" i="27"/>
  <c r="AG31" i="27"/>
  <c r="AE31" i="27"/>
  <c r="AC31" i="27"/>
  <c r="AA31" i="27"/>
  <c r="Y31" i="27"/>
  <c r="U31" i="27"/>
  <c r="S31" i="27"/>
  <c r="Q31" i="27"/>
  <c r="O31" i="27"/>
  <c r="M31" i="27"/>
  <c r="K31" i="27"/>
  <c r="I31" i="27"/>
  <c r="G31" i="27"/>
  <c r="E31" i="27"/>
  <c r="C31" i="27"/>
  <c r="AM29" i="27"/>
  <c r="AM27" i="27"/>
  <c r="AM26" i="27"/>
  <c r="AK22" i="27"/>
  <c r="AI22" i="27"/>
  <c r="AG22" i="27"/>
  <c r="AE22" i="27"/>
  <c r="AC22" i="27"/>
  <c r="AA22" i="27"/>
  <c r="Y22" i="27"/>
  <c r="U22" i="27"/>
  <c r="S22" i="27"/>
  <c r="Q22" i="27"/>
  <c r="O22" i="27"/>
  <c r="M22" i="27"/>
  <c r="K22" i="27"/>
  <c r="I22" i="27"/>
  <c r="G22" i="27"/>
  <c r="E22" i="27"/>
  <c r="C22" i="27"/>
  <c r="AK18" i="27"/>
  <c r="AG18" i="27"/>
  <c r="AA18" i="27"/>
  <c r="Y18" i="27"/>
  <c r="U18" i="27"/>
  <c r="S18" i="27"/>
  <c r="Q18" i="27"/>
  <c r="O18" i="27"/>
  <c r="M18" i="27"/>
  <c r="K18" i="27"/>
  <c r="I18" i="27"/>
  <c r="G18" i="27"/>
  <c r="E18" i="27"/>
  <c r="C18" i="27"/>
  <c r="AC17" i="27"/>
  <c r="AE17" i="27" s="1"/>
  <c r="AI17" i="27" s="1"/>
  <c r="AM17" i="27" s="1"/>
  <c r="AC16" i="27"/>
  <c r="Y19" i="26"/>
  <c r="U19" i="26"/>
  <c r="S19" i="26"/>
  <c r="Q19" i="26"/>
  <c r="O19" i="26"/>
  <c r="M19" i="26"/>
  <c r="K19" i="26"/>
  <c r="I19" i="26"/>
  <c r="G19" i="26"/>
  <c r="E19" i="26"/>
  <c r="C19" i="26"/>
  <c r="W18" i="26"/>
  <c r="AA18" i="26" s="1"/>
  <c r="W17" i="26"/>
  <c r="W44" i="27" l="1"/>
  <c r="W19" i="26"/>
  <c r="AK33" i="27"/>
  <c r="AK44" i="27" s="1"/>
  <c r="AC33" i="27"/>
  <c r="AG33" i="27"/>
  <c r="AG44" i="27" s="1"/>
  <c r="AI33" i="27"/>
  <c r="U33" i="27"/>
  <c r="U44" i="27" s="1"/>
  <c r="S33" i="27"/>
  <c r="S44" i="27" s="1"/>
  <c r="O33" i="27"/>
  <c r="O44" i="27" s="1"/>
  <c r="K33" i="27"/>
  <c r="K44" i="27" s="1"/>
  <c r="E33" i="27"/>
  <c r="E44" i="27" s="1"/>
  <c r="C33" i="27"/>
  <c r="C44" i="27" s="1"/>
  <c r="Q33" i="27"/>
  <c r="Q44" i="27" s="1"/>
  <c r="AM40" i="27"/>
  <c r="G33" i="27"/>
  <c r="G44" i="27" s="1"/>
  <c r="Y33" i="27"/>
  <c r="Y44" i="27" s="1"/>
  <c r="AM31" i="27"/>
  <c r="AM33" i="27" s="1"/>
  <c r="I33" i="27"/>
  <c r="I44" i="27" s="1"/>
  <c r="AA33" i="27"/>
  <c r="AA44" i="27" s="1"/>
  <c r="M33" i="27"/>
  <c r="M44" i="27" s="1"/>
  <c r="AE33" i="27"/>
  <c r="AI16" i="27"/>
  <c r="AE18" i="27"/>
  <c r="AC18" i="27"/>
  <c r="AA17" i="26"/>
  <c r="AA19" i="26" s="1"/>
  <c r="AI18" i="24"/>
  <c r="AE18" i="24"/>
  <c r="Y18" i="24"/>
  <c r="W18" i="24"/>
  <c r="AA45" i="24"/>
  <c r="AC45" i="24" s="1"/>
  <c r="AG45" i="24" s="1"/>
  <c r="AK45" i="24" s="1"/>
  <c r="AA17" i="24"/>
  <c r="AC17" i="24" s="1"/>
  <c r="AG17" i="24" s="1"/>
  <c r="AK17" i="24" s="1"/>
  <c r="AC16" i="24"/>
  <c r="AG16" i="24" s="1"/>
  <c r="AK16" i="24" s="1"/>
  <c r="F17" i="17"/>
  <c r="AK18" i="24" l="1"/>
  <c r="AE44" i="27"/>
  <c r="AC44" i="27"/>
  <c r="AM16" i="27"/>
  <c r="AM18" i="27" s="1"/>
  <c r="AM44" i="27" s="1"/>
  <c r="AI18" i="27"/>
  <c r="AI44" i="27" s="1"/>
  <c r="AG18" i="24"/>
  <c r="AC18" i="24"/>
  <c r="K145" i="22"/>
  <c r="G145" i="22"/>
  <c r="K126" i="22"/>
  <c r="K128" i="22" s="1"/>
  <c r="K120" i="22"/>
  <c r="G126" i="22"/>
  <c r="G128" i="22" s="1"/>
  <c r="G120" i="22"/>
  <c r="K86" i="22"/>
  <c r="G86" i="22"/>
  <c r="K42" i="22"/>
  <c r="K65" i="22" s="1"/>
  <c r="G42" i="22"/>
  <c r="G65" i="22" s="1"/>
  <c r="J178" i="17"/>
  <c r="J170" i="17"/>
  <c r="J157" i="17"/>
  <c r="F178" i="17"/>
  <c r="F170" i="17"/>
  <c r="F157" i="17"/>
  <c r="J129" i="17"/>
  <c r="J144" i="17" s="1"/>
  <c r="J118" i="17"/>
  <c r="J108" i="17"/>
  <c r="F129" i="17"/>
  <c r="F144" i="17" s="1"/>
  <c r="F118" i="17"/>
  <c r="F108" i="17"/>
  <c r="J78" i="17"/>
  <c r="J65" i="17"/>
  <c r="F88" i="17"/>
  <c r="F78" i="17"/>
  <c r="F65" i="17"/>
  <c r="J37" i="17"/>
  <c r="J52" i="17" s="1"/>
  <c r="J26" i="17"/>
  <c r="J17" i="17"/>
  <c r="F37" i="17"/>
  <c r="F52" i="17" s="1"/>
  <c r="F26" i="17"/>
  <c r="I120" i="16"/>
  <c r="I123" i="16" s="1"/>
  <c r="I125" i="16" s="1"/>
  <c r="G120" i="16"/>
  <c r="G123" i="16" s="1"/>
  <c r="E120" i="16"/>
  <c r="E123" i="16" s="1"/>
  <c r="E125" i="16" s="1"/>
  <c r="C120" i="16"/>
  <c r="C123" i="16" s="1"/>
  <c r="C125" i="16" s="1"/>
  <c r="I88" i="16"/>
  <c r="G88" i="16"/>
  <c r="E88" i="16"/>
  <c r="C88" i="16"/>
  <c r="I79" i="16"/>
  <c r="G79" i="16"/>
  <c r="E79" i="16"/>
  <c r="E90" i="16" s="1"/>
  <c r="C79" i="16"/>
  <c r="I54" i="16"/>
  <c r="G54" i="16"/>
  <c r="E54" i="16"/>
  <c r="C54" i="16"/>
  <c r="I25" i="16"/>
  <c r="G25" i="16"/>
  <c r="E25" i="16"/>
  <c r="E56" i="16" s="1"/>
  <c r="C25" i="16"/>
  <c r="G125" i="16" l="1"/>
  <c r="I56" i="16"/>
  <c r="I90" i="16"/>
  <c r="I127" i="16" s="1"/>
  <c r="E127" i="16"/>
  <c r="G90" i="16"/>
  <c r="C90" i="16"/>
  <c r="C127" i="16" s="1"/>
  <c r="G56" i="16"/>
  <c r="C56" i="16"/>
  <c r="J172" i="17"/>
  <c r="J173" i="17" s="1"/>
  <c r="F172" i="17"/>
  <c r="F173" i="17" s="1"/>
  <c r="J30" i="17"/>
  <c r="J32" i="17" s="1"/>
  <c r="J122" i="17"/>
  <c r="J124" i="17" s="1"/>
  <c r="J80" i="17"/>
  <c r="J82" i="17" s="1"/>
  <c r="F80" i="17"/>
  <c r="F82" i="17" s="1"/>
  <c r="F122" i="17"/>
  <c r="F124" i="17" s="1"/>
  <c r="F30" i="17"/>
  <c r="F32" i="17" s="1"/>
  <c r="G127" i="16" l="1"/>
  <c r="U29" i="26"/>
  <c r="M29" i="26"/>
  <c r="M23" i="26"/>
  <c r="M25" i="26" s="1"/>
  <c r="M33" i="26" s="1"/>
  <c r="AA28" i="26"/>
  <c r="AA27" i="26"/>
  <c r="AC41" i="24"/>
  <c r="AG41" i="24" s="1"/>
  <c r="AA46" i="24"/>
  <c r="AC46" i="24" s="1"/>
  <c r="AG46" i="24" s="1"/>
  <c r="Y29" i="26"/>
  <c r="S29" i="26"/>
  <c r="Q29" i="26"/>
  <c r="O29" i="26"/>
  <c r="AA42" i="24"/>
  <c r="AC42" i="24" s="1"/>
  <c r="AG42" i="24" s="1"/>
  <c r="K29" i="26"/>
  <c r="I29" i="26"/>
  <c r="G29" i="26"/>
  <c r="E29" i="26"/>
  <c r="AA27" i="24"/>
  <c r="AC27" i="24" s="1"/>
  <c r="AG27" i="24" s="1"/>
  <c r="AK27" i="24" s="1"/>
  <c r="C29" i="26"/>
  <c r="AA22" i="24"/>
  <c r="AC22" i="24" s="1"/>
  <c r="AG22" i="24" s="1"/>
  <c r="H178" i="17"/>
  <c r="D178" i="17"/>
  <c r="H170" i="17"/>
  <c r="D170" i="17"/>
  <c r="H157" i="17"/>
  <c r="H129" i="17"/>
  <c r="D129" i="17"/>
  <c r="H118" i="17"/>
  <c r="D118" i="17"/>
  <c r="H108" i="17"/>
  <c r="D108" i="17"/>
  <c r="H78" i="17"/>
  <c r="D78" i="17"/>
  <c r="H65" i="17"/>
  <c r="D65" i="17"/>
  <c r="D37" i="17"/>
  <c r="H26" i="17"/>
  <c r="D26" i="17"/>
  <c r="H17" i="17"/>
  <c r="D17" i="17"/>
  <c r="D80" i="17" l="1"/>
  <c r="W29" i="26"/>
  <c r="AA29" i="26" s="1"/>
  <c r="AK22" i="24"/>
  <c r="H172" i="17"/>
  <c r="D172" i="17"/>
  <c r="H122" i="17"/>
  <c r="H124" i="17" s="1"/>
  <c r="D122" i="17"/>
  <c r="D124" i="17" s="1"/>
  <c r="H80" i="17"/>
  <c r="D82" i="17"/>
  <c r="I86" i="22"/>
  <c r="E86" i="22"/>
  <c r="AI23" i="24" l="1"/>
  <c r="AE23" i="24"/>
  <c r="Y23" i="24"/>
  <c r="W23" i="24"/>
  <c r="U23" i="24"/>
  <c r="S23" i="24"/>
  <c r="Q23" i="24"/>
  <c r="O23" i="24"/>
  <c r="M23" i="24"/>
  <c r="K23" i="24"/>
  <c r="I23" i="24"/>
  <c r="G23" i="24"/>
  <c r="E23" i="24"/>
  <c r="C23" i="24"/>
  <c r="S34" i="24" l="1"/>
  <c r="W34" i="24"/>
  <c r="Y34" i="24"/>
  <c r="AA32" i="24"/>
  <c r="AC32" i="24" s="1"/>
  <c r="AG32" i="24" s="1"/>
  <c r="AA21" i="24"/>
  <c r="AC21" i="24" s="1"/>
  <c r="AG21" i="24" s="1"/>
  <c r="AK21" i="24" l="1"/>
  <c r="AG23" i="24"/>
  <c r="AC23" i="24"/>
  <c r="AA23" i="24"/>
  <c r="I120" i="22"/>
  <c r="AA31" i="26" l="1"/>
  <c r="AA30" i="24" l="1"/>
  <c r="AC30" i="24" s="1"/>
  <c r="AG30" i="24" s="1"/>
  <c r="AK30" i="24" l="1"/>
  <c r="AK46" i="24"/>
  <c r="AA28" i="24" l="1"/>
  <c r="AC28" i="24" s="1"/>
  <c r="AG28" i="24" s="1"/>
  <c r="AA29" i="24"/>
  <c r="AC29" i="24" s="1"/>
  <c r="AG29" i="24" s="1"/>
  <c r="AK29" i="24" s="1"/>
  <c r="AK32" i="24"/>
  <c r="AK28" i="24" l="1"/>
  <c r="AG34" i="24"/>
  <c r="AA32" i="26" l="1"/>
  <c r="Y23" i="26"/>
  <c r="Y25" i="26" s="1"/>
  <c r="Y33" i="26" s="1"/>
  <c r="U23" i="26"/>
  <c r="U25" i="26" s="1"/>
  <c r="U33" i="26" s="1"/>
  <c r="S23" i="26"/>
  <c r="Q23" i="26"/>
  <c r="O23" i="26"/>
  <c r="O25" i="26" s="1"/>
  <c r="O33" i="26" s="1"/>
  <c r="K23" i="26"/>
  <c r="K25" i="26" s="1"/>
  <c r="K33" i="26" s="1"/>
  <c r="I23" i="26"/>
  <c r="I25" i="26" s="1"/>
  <c r="I33" i="26" s="1"/>
  <c r="G23" i="26"/>
  <c r="G25" i="26" s="1"/>
  <c r="G33" i="26" s="1"/>
  <c r="E23" i="26"/>
  <c r="E25" i="26" s="1"/>
  <c r="E33" i="26" s="1"/>
  <c r="C23" i="26"/>
  <c r="AA22" i="26"/>
  <c r="AI43" i="24"/>
  <c r="AE43" i="24"/>
  <c r="Y43" i="24"/>
  <c r="W43" i="24"/>
  <c r="U43" i="24"/>
  <c r="S43" i="24"/>
  <c r="Q43" i="24"/>
  <c r="O43" i="24"/>
  <c r="M43" i="24"/>
  <c r="K43" i="24"/>
  <c r="I43" i="24"/>
  <c r="G43" i="24"/>
  <c r="E43" i="24"/>
  <c r="C43" i="24"/>
  <c r="AK41" i="24"/>
  <c r="AA38" i="24"/>
  <c r="AI34" i="24"/>
  <c r="U34" i="24"/>
  <c r="Q34" i="24"/>
  <c r="O34" i="24"/>
  <c r="M34" i="24"/>
  <c r="K34" i="24"/>
  <c r="I34" i="24"/>
  <c r="G34" i="24"/>
  <c r="C25" i="26" l="1"/>
  <c r="C33" i="26" s="1"/>
  <c r="Q25" i="26"/>
  <c r="Q33" i="26" s="1"/>
  <c r="W23" i="26"/>
  <c r="W25" i="26" s="1"/>
  <c r="W33" i="26" s="1"/>
  <c r="AA43" i="24"/>
  <c r="AC38" i="24"/>
  <c r="AG38" i="24" s="1"/>
  <c r="AK38" i="24" s="1"/>
  <c r="W47" i="24"/>
  <c r="G47" i="24"/>
  <c r="K47" i="24"/>
  <c r="AE47" i="24"/>
  <c r="M47" i="24"/>
  <c r="O47" i="24"/>
  <c r="Q47" i="24"/>
  <c r="U47" i="24"/>
  <c r="C36" i="24"/>
  <c r="C47" i="24" s="1"/>
  <c r="S47" i="24"/>
  <c r="E47" i="24"/>
  <c r="I47" i="24"/>
  <c r="Y47" i="24"/>
  <c r="S25" i="26"/>
  <c r="S33" i="26" s="1"/>
  <c r="AK42" i="24"/>
  <c r="AI47" i="24"/>
  <c r="AA23" i="26" l="1"/>
  <c r="AA25" i="26" s="1"/>
  <c r="AA33" i="26" s="1"/>
  <c r="AC43" i="24"/>
  <c r="AC47" i="24" s="1"/>
  <c r="AK43" i="24"/>
  <c r="AA47" i="24"/>
  <c r="AG43" i="24"/>
  <c r="AG47" i="24" s="1"/>
  <c r="AK23" i="24"/>
  <c r="AK34" i="24" l="1"/>
  <c r="AK47" i="24" s="1"/>
  <c r="D30" i="17" l="1"/>
  <c r="D88" i="17"/>
  <c r="D173" i="17"/>
  <c r="D32" i="17" l="1"/>
  <c r="I145" i="22" l="1"/>
  <c r="E145" i="22"/>
  <c r="E65" i="22"/>
  <c r="E126" i="22" l="1"/>
  <c r="H30" i="17" l="1"/>
  <c r="H32" i="17" s="1"/>
  <c r="H37" i="17" s="1"/>
  <c r="H88" i="17" l="1"/>
  <c r="H82" i="17"/>
  <c r="E17" i="1"/>
  <c r="G17" i="1"/>
  <c r="I17" i="1"/>
  <c r="K17" i="1"/>
  <c r="K32" i="1"/>
  <c r="K34" i="1"/>
  <c r="K53" i="1" s="1"/>
  <c r="K73" i="1" s="1"/>
  <c r="E27" i="1"/>
  <c r="G27" i="1"/>
  <c r="I27" i="1"/>
  <c r="K27" i="1"/>
  <c r="E32" i="1"/>
  <c r="E34" i="1" s="1"/>
  <c r="E53" i="1" s="1"/>
  <c r="E73" i="1" s="1"/>
  <c r="G32" i="1"/>
  <c r="G34" i="1" s="1"/>
  <c r="G53" i="1" s="1"/>
  <c r="G73" i="1" s="1"/>
  <c r="I32" i="1"/>
  <c r="I34" i="1" s="1"/>
  <c r="I53" i="1" s="1"/>
  <c r="I73" i="1" s="1"/>
  <c r="E39" i="1"/>
  <c r="G39" i="1"/>
  <c r="I39" i="1"/>
  <c r="K39" i="1"/>
  <c r="E68" i="1"/>
  <c r="G68" i="1"/>
  <c r="G71" i="1" s="1"/>
  <c r="I68" i="1"/>
  <c r="I71" i="1" s="1"/>
  <c r="K68" i="1"/>
  <c r="K71" i="1" s="1"/>
  <c r="E71" i="1"/>
  <c r="E80" i="1"/>
  <c r="G80" i="1"/>
  <c r="I80" i="1"/>
  <c r="K80" i="1"/>
  <c r="E128" i="22"/>
  <c r="H173" i="17"/>
  <c r="I42" i="22" l="1"/>
  <c r="I65" i="22" l="1"/>
  <c r="I126" i="22" s="1"/>
  <c r="I128" i="22" s="1"/>
</calcChain>
</file>

<file path=xl/sharedStrings.xml><?xml version="1.0" encoding="utf-8"?>
<sst xmlns="http://schemas.openxmlformats.org/spreadsheetml/2006/main" count="925" uniqueCount="431">
  <si>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</si>
  <si>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</si>
  <si>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</si>
  <si>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</si>
  <si>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</si>
  <si>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</si>
  <si>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</si>
  <si>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</si>
  <si>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30 September</t>
  </si>
  <si>
    <t>31 December</t>
  </si>
  <si>
    <t>Note</t>
  </si>
  <si>
    <t>Assets</t>
  </si>
  <si>
    <t>(Unaudited)</t>
  </si>
  <si>
    <t>Current assets</t>
  </si>
  <si>
    <t>Cash and cash equivalents</t>
  </si>
  <si>
    <t>Accounts receivable - trade and others</t>
  </si>
  <si>
    <t>Short-term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</si>
  <si>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</si>
  <si>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</si>
  <si>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</si>
  <si>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</si>
  <si>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</si>
  <si>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</si>
  <si>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</si>
  <si>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</si>
  <si>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</si>
  <si>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</si>
  <si>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</si>
  <si>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</si>
  <si>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</si>
  <si>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</si>
  <si>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</si>
  <si>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</si>
  <si>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</si>
  <si>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</si>
  <si>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</si>
  <si>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</si>
  <si>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</si>
  <si>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</si>
  <si>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</si>
  <si>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</si>
  <si>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</si>
  <si>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</si>
  <si>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</si>
  <si>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</si>
  <si>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</si>
  <si>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</si>
  <si>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</si>
  <si>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</si>
  <si>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</si>
  <si>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</si>
  <si>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</si>
  <si>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</si>
  <si>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 from related parties</t>
  </si>
  <si>
    <t>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</si>
  <si>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</si>
  <si>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</si>
  <si>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</si>
  <si>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</si>
  <si>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</si>
  <si>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</si>
  <si>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</si>
  <si>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</si>
  <si>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</si>
  <si>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</si>
  <si>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</si>
  <si>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</si>
  <si>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</si>
  <si>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</si>
  <si>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</si>
  <si>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</si>
  <si>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</si>
  <si>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</si>
  <si>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</si>
  <si>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</si>
  <si>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</si>
  <si>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</si>
  <si>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</si>
  <si>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 xml:space="preserve">   in subsidiaries and associates</t>
  </si>
  <si>
    <t>Surplus on common control transactions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</si>
  <si>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</si>
  <si>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</si>
  <si>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</si>
  <si>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</si>
  <si>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</si>
  <si>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</si>
  <si>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</si>
  <si>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</si>
  <si>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</si>
  <si>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</si>
  <si>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</si>
  <si>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</si>
  <si>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</si>
  <si>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</si>
  <si>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</si>
  <si>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Income</t>
  </si>
  <si>
    <t xml:space="preserve">Revenue from sale of goods </t>
  </si>
  <si>
    <t>Gains on sale of investments</t>
  </si>
  <si>
    <t>Interest income</t>
  </si>
  <si>
    <t>Dividend income</t>
  </si>
  <si>
    <t>Net foreign exchange gains</t>
  </si>
  <si>
    <t xml:space="preserve">   in associate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</si>
  <si>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</si>
  <si>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</si>
  <si>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</si>
  <si>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</si>
  <si>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</si>
  <si>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</si>
  <si>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   of biological assets</t>
  </si>
  <si>
    <t>Finance cost on lease liabilities</t>
  </si>
  <si>
    <t>Other finance costs</t>
  </si>
  <si>
    <t>Total expenses</t>
  </si>
  <si>
    <t xml:space="preserve">   accounted for using equity method</t>
  </si>
  <si>
    <t>Income tax expense (income)</t>
  </si>
  <si>
    <t>Profit for the period</t>
  </si>
  <si>
    <t>Profit for the period attributable to:</t>
  </si>
  <si>
    <t xml:space="preserve">   Equity holders of the Company</t>
  </si>
  <si>
    <t xml:space="preserve">   Non-controlling interests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</si>
  <si>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</si>
  <si>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t>Statements of comprehensive income (Unaudited)</t>
  </si>
  <si>
    <t xml:space="preserve">Other comprehensive income </t>
  </si>
  <si>
    <t xml:space="preserve">Items that will be reclassified </t>
  </si>
  <si>
    <t xml:space="preserve">    subsequently to profit or loss</t>
  </si>
  <si>
    <t>Foreign currency translation differences</t>
  </si>
  <si>
    <t>Gains (losses) on cash flow hedges</t>
  </si>
  <si>
    <t xml:space="preserve">Income tax relating to items that will be reclassified </t>
  </si>
  <si>
    <t xml:space="preserve">Total items that will be reclassified </t>
  </si>
  <si>
    <t>Items that will not be reclassified</t>
  </si>
  <si>
    <t>Gains (losses) on equity investments measured at</t>
  </si>
  <si>
    <t xml:space="preserve">    fair value through other comprehensive income</t>
  </si>
  <si>
    <t xml:space="preserve">Income tax relating to items that will not be reclassified </t>
  </si>
  <si>
    <t xml:space="preserve">Total items that will not be reclassified </t>
  </si>
  <si>
    <t>Total comprehensive income (expense)</t>
  </si>
  <si>
    <t xml:space="preserve">   for the period</t>
  </si>
  <si>
    <t xml:space="preserve">   attributable to:</t>
  </si>
  <si>
    <t>Total comprehensive income for the period</t>
  </si>
  <si>
    <t xml:space="preserve">Losses on changes in fair value </t>
  </si>
  <si>
    <t>Share of profit of associates and joint ventures</t>
  </si>
  <si>
    <t xml:space="preserve">Profit before income tax </t>
  </si>
  <si>
    <t xml:space="preserve">   expense (income)</t>
  </si>
  <si>
    <t xml:space="preserve">Items that will not be reclassified </t>
  </si>
  <si>
    <t xml:space="preserve">Other comprehensive income for the period, </t>
  </si>
  <si>
    <t xml:space="preserve">    net of income tax</t>
  </si>
  <si>
    <t>Total comprehensive income attributable to:</t>
  </si>
  <si>
    <t xml:space="preserve">    Equity holders of the Company</t>
  </si>
  <si>
    <t xml:space="preserve">    Non-controlling interests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</si>
  <si>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</si>
  <si>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</si>
  <si>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</si>
  <si>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</si>
  <si>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 xml:space="preserve">equity investments </t>
  </si>
  <si>
    <t>Surplus from</t>
  </si>
  <si>
    <t xml:space="preserve"> measured</t>
  </si>
  <si>
    <t>change in</t>
  </si>
  <si>
    <t xml:space="preserve">at fair value </t>
  </si>
  <si>
    <t>Foreign</t>
  </si>
  <si>
    <t>Total other</t>
  </si>
  <si>
    <t xml:space="preserve">Total shareholders’ </t>
  </si>
  <si>
    <t>Issued and</t>
  </si>
  <si>
    <t>Share premium on</t>
  </si>
  <si>
    <t xml:space="preserve"> shareholders’ equity</t>
  </si>
  <si>
    <t>Surplus on</t>
  </si>
  <si>
    <t>Unappropriated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</si>
  <si>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</si>
  <si>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</si>
  <si>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</si>
  <si>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</si>
  <si>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</si>
  <si>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</si>
  <si>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</si>
  <si>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>paid-up</t>
  </si>
  <si>
    <t>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</si>
  <si>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</si>
  <si>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</si>
  <si>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</si>
  <si>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</si>
  <si>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</si>
  <si>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</si>
  <si>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</si>
  <si>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>cash flow</t>
  </si>
  <si>
    <t xml:space="preserve"> comprehensive </t>
  </si>
  <si>
    <t xml:space="preserve">translation </t>
  </si>
  <si>
    <t xml:space="preserve"> of shareholder’s 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</si>
  <si>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</si>
  <si>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</si>
  <si>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</si>
  <si>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</si>
  <si>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</si>
  <si>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</si>
  <si>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</si>
  <si>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</si>
  <si>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</si>
  <si>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</si>
  <si>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</si>
  <si>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</si>
  <si>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 xml:space="preserve"> hedges</t>
  </si>
  <si>
    <t>income</t>
  </si>
  <si>
    <t>differences</t>
  </si>
  <si>
    <t>equity</t>
  </si>
  <si>
    <t xml:space="preserve"> debentures </t>
  </si>
  <si>
    <t>the Company</t>
  </si>
  <si>
    <t>interests</t>
  </si>
  <si>
    <t>Transactions with owners, recorded directly in equity</t>
  </si>
  <si>
    <t xml:space="preserve">   Distributions to owners </t>
  </si>
  <si>
    <t xml:space="preserve">   Dividends paid</t>
  </si>
  <si>
    <t xml:space="preserve">   Shares repurchased</t>
  </si>
  <si>
    <t xml:space="preserve">   Total distributions to owners </t>
  </si>
  <si>
    <t xml:space="preserve">   Changes in ownership interests</t>
  </si>
  <si>
    <t xml:space="preserve">      in subsidiaries and associates</t>
  </si>
  <si>
    <t xml:space="preserve">   Changes in interests in subsidiaries</t>
  </si>
  <si>
    <t xml:space="preserve">      without a change in control</t>
  </si>
  <si>
    <t xml:space="preserve">   Changes in interests in associates</t>
  </si>
  <si>
    <t xml:space="preserve">   New shares issued by subsidiaries</t>
  </si>
  <si>
    <t xml:space="preserve">      non-controlling interests  </t>
  </si>
  <si>
    <t xml:space="preserve">   Total changes in ownership interests</t>
  </si>
  <si>
    <t xml:space="preserve">Total transactions with owners, </t>
  </si>
  <si>
    <t xml:space="preserve">    recorded directly in equity</t>
  </si>
  <si>
    <t>Comprehensive income for the period</t>
  </si>
  <si>
    <t xml:space="preserve">   Profit</t>
  </si>
  <si>
    <t xml:space="preserve">   Other comprehensive income</t>
  </si>
  <si>
    <t xml:space="preserve">           benefit plans</t>
  </si>
  <si>
    <t xml:space="preserve">      - Others</t>
  </si>
  <si>
    <t>Gains</t>
  </si>
  <si>
    <t>(losses) on</t>
  </si>
  <si>
    <t>Balance at 1 January 2021</t>
  </si>
  <si>
    <t xml:space="preserve">   Liquidation of subsidiary</t>
  </si>
  <si>
    <t xml:space="preserve">      - Gains (losses) on remeasurements of defined</t>
  </si>
  <si>
    <t>Transfer to retained earnings</t>
  </si>
  <si>
    <t>Separate financial statements</t>
  </si>
  <si>
    <t xml:space="preserve"> of shareholder’s</t>
  </si>
  <si>
    <t xml:space="preserve"> equity</t>
  </si>
  <si>
    <t xml:space="preserve">   Dividends paid </t>
  </si>
  <si>
    <t xml:space="preserve">   Total distributions to owners</t>
  </si>
  <si>
    <t xml:space="preserve">   recorded directly in equity</t>
  </si>
  <si>
    <t>Statements of cash flows (Unaudited)</t>
  </si>
  <si>
    <t>Cash flows from operating activities</t>
  </si>
  <si>
    <t xml:space="preserve">Profit for the period </t>
  </si>
  <si>
    <t xml:space="preserve">Adjustments to reconcile profit to </t>
  </si>
  <si>
    <t xml:space="preserve">   cash receipts (payments)</t>
  </si>
  <si>
    <t xml:space="preserve">Depreciation </t>
  </si>
  <si>
    <t>Amortisation</t>
  </si>
  <si>
    <t>Depreciation of biological assets</t>
  </si>
  <si>
    <t>(Reversal of) losses on inventory devaluation</t>
  </si>
  <si>
    <t>Finance costs</t>
  </si>
  <si>
    <t xml:space="preserve">Gains on sale of investments </t>
  </si>
  <si>
    <t>Provisions for employee benefits</t>
  </si>
  <si>
    <t>Losses on sale and write-off of property,</t>
  </si>
  <si>
    <t xml:space="preserve">   plant and equipment, right-of-use assets</t>
  </si>
  <si>
    <t xml:space="preserve">   other intangible assets and investment properties</t>
  </si>
  <si>
    <t>Gain on liquidation of subsidiary</t>
  </si>
  <si>
    <t>SUM(J11:J38)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</si>
  <si>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</si>
  <si>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</si>
  <si>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</si>
  <si>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</si>
  <si>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Other financial liabilities</t>
  </si>
  <si>
    <t>Employee benefits paid</t>
  </si>
  <si>
    <t>Income tax paid</t>
  </si>
  <si>
    <t>Net cash provided by operating activities</t>
  </si>
  <si>
    <t>Cash flows from investing activities</t>
  </si>
  <si>
    <t>Interest received</t>
  </si>
  <si>
    <t>Dividends received</t>
  </si>
  <si>
    <t>Proceeds from (payment for) short-term loans to</t>
  </si>
  <si>
    <t xml:space="preserve">   related parties</t>
  </si>
  <si>
    <t xml:space="preserve">Payment for acquisition of investments </t>
  </si>
  <si>
    <t>Proceeds from sale of investments</t>
  </si>
  <si>
    <t>-</t>
  </si>
  <si>
    <t xml:space="preserve">Payment for acquisition of property, plant and </t>
  </si>
  <si>
    <t xml:space="preserve">   equipment and investment properties</t>
  </si>
  <si>
    <t>Payment for acquisition of other intangible assets</t>
  </si>
  <si>
    <t>Payment for liquidation of subsidiary</t>
  </si>
  <si>
    <t>Proceeds from sale of other intangible assets</t>
  </si>
  <si>
    <t>Payment for acquisition of right-of-use assets</t>
  </si>
  <si>
    <t>Net cash provided by (used in) investing activities</t>
  </si>
  <si>
    <t xml:space="preserve">Cash flows from financing activities </t>
  </si>
  <si>
    <t>Proceeds from (repayment of) short-term</t>
  </si>
  <si>
    <t xml:space="preserve">   borrowings from financial institutions</t>
  </si>
  <si>
    <t xml:space="preserve">Proceeds from (repayment of) short-term borrowings </t>
  </si>
  <si>
    <t xml:space="preserve">   from related parties</t>
  </si>
  <si>
    <t>Payment of lease liabilities</t>
  </si>
  <si>
    <t>Payment to acquire treasury shares</t>
  </si>
  <si>
    <t xml:space="preserve">Proceeds from long-term borrowings </t>
  </si>
  <si>
    <t xml:space="preserve">   from financial institutions</t>
  </si>
  <si>
    <t xml:space="preserve">Repayment of long-term borrowings </t>
  </si>
  <si>
    <t xml:space="preserve">   from financial institutions </t>
  </si>
  <si>
    <t>Proceeds from issue of debentures</t>
  </si>
  <si>
    <t>Interest paid</t>
  </si>
  <si>
    <t>Dividends paid to non-controlling interests</t>
  </si>
  <si>
    <t xml:space="preserve">Dividends paid of the Company - net of </t>
  </si>
  <si>
    <t>Proceeds from issue of new ordinary shares</t>
  </si>
  <si>
    <t xml:space="preserve">Effect of exchange rate changes on </t>
  </si>
  <si>
    <t xml:space="preserve">   cash and cash equivalents</t>
  </si>
  <si>
    <t>Cash and cash equivalents at 1 January</t>
  </si>
  <si>
    <t>Supplemental disclosures of cash flows</t>
  </si>
  <si>
    <t xml:space="preserve">   information:</t>
  </si>
  <si>
    <t>1.</t>
  </si>
  <si>
    <t>These consisted of:</t>
  </si>
  <si>
    <t>Bank overdrafts</t>
  </si>
  <si>
    <t>Net</t>
  </si>
  <si>
    <t>2.</t>
  </si>
  <si>
    <t>Non-cash transactions</t>
  </si>
  <si>
    <t>31 March</t>
  </si>
  <si>
    <t>2016</t>
  </si>
  <si>
    <t>2015</t>
  </si>
  <si>
    <t>Gain on sale of investments</t>
  </si>
  <si>
    <t>5, 7</t>
  </si>
  <si>
    <t>Selling expenses</t>
  </si>
  <si>
    <t>Net foreign exchange losses</t>
  </si>
  <si>
    <t>Share of profit of associates and</t>
  </si>
  <si>
    <t xml:space="preserve">   joint ventures</t>
  </si>
  <si>
    <t>7, 8</t>
  </si>
  <si>
    <t>Items that will never be reclassified</t>
  </si>
  <si>
    <t xml:space="preserve">   subsequently to profit or loss</t>
  </si>
  <si>
    <t>Revaluation differences on assets</t>
  </si>
  <si>
    <t>Defined benefit plan actuarial losses</t>
  </si>
  <si>
    <t xml:space="preserve">Items that are or may be reclassified </t>
  </si>
  <si>
    <t>Fair value changes on available-for-sale</t>
  </si>
  <si>
    <t xml:space="preserve">   investments</t>
  </si>
  <si>
    <t xml:space="preserve">Net change in fair value of available-for-sale </t>
  </si>
  <si>
    <t xml:space="preserve">   investment transferred to profit or loss</t>
  </si>
  <si>
    <t>Currency translation differences</t>
  </si>
  <si>
    <t>Other comprehensive income before</t>
  </si>
  <si>
    <t xml:space="preserve">   income tax </t>
  </si>
  <si>
    <t>Income tax of other comprehensive income</t>
  </si>
  <si>
    <t xml:space="preserve">Other comprehensive income  </t>
  </si>
  <si>
    <t xml:space="preserve">   for the period, net </t>
  </si>
  <si>
    <t xml:space="preserve">Total comprehensive income </t>
  </si>
  <si>
    <t>Total comprehensive income</t>
  </si>
  <si>
    <t>Nine-month period ended</t>
  </si>
  <si>
    <t>Nine-month period ended 30 September 2021</t>
  </si>
  <si>
    <t>Balance at 30 September 2021</t>
  </si>
  <si>
    <t>Gains on revaluation of assets</t>
  </si>
  <si>
    <t>Cash and cash equivalents at 30 September</t>
  </si>
  <si>
    <t>Other non-current financial assets</t>
  </si>
  <si>
    <t>Profit (loss) for the period</t>
  </si>
  <si>
    <t>Profit (loss) for the period attributable to:</t>
  </si>
  <si>
    <t>Gains (losses) on remeasurements of defined benefit plans</t>
  </si>
  <si>
    <t>Total comprehensive income (expense) for the period</t>
  </si>
  <si>
    <t xml:space="preserve">Gains on </t>
  </si>
  <si>
    <t>Profit (loss) before income tax expense (income)</t>
  </si>
  <si>
    <t xml:space="preserve">Share of profit (loss) of associates and joint ventures </t>
  </si>
  <si>
    <t xml:space="preserve">    for the period</t>
  </si>
  <si>
    <t xml:space="preserve">   dividends for shares held in treasury</t>
  </si>
  <si>
    <t xml:space="preserve">Net consideration paid from acquisition  </t>
  </si>
  <si>
    <t xml:space="preserve">   of subsidiaries</t>
  </si>
  <si>
    <t>Current portion of long-term loans to related parties</t>
  </si>
  <si>
    <t xml:space="preserve"> </t>
  </si>
  <si>
    <t>Nine-month period ended 30 September 2022</t>
  </si>
  <si>
    <t>Balance at 1 January 2022</t>
  </si>
  <si>
    <t>Balance at 30 September 2022</t>
  </si>
  <si>
    <t>Gains on changes in fair value of investment properties</t>
  </si>
  <si>
    <t>Gains on changes in fair value of investment in associate</t>
  </si>
  <si>
    <t xml:space="preserve">Share of other comprehensive income of associates </t>
  </si>
  <si>
    <t xml:space="preserve">    and joint ventures for using equity method</t>
  </si>
  <si>
    <t>(Gains) losses on changes in fair value of biological assets</t>
  </si>
  <si>
    <t xml:space="preserve">Share of other comprehensive income (expense)  </t>
  </si>
  <si>
    <t xml:space="preserve">    of associates for using equity method</t>
  </si>
  <si>
    <t>Balance at 31 December 2020 - as reported</t>
  </si>
  <si>
    <t xml:space="preserve">   Impact of changes in accounting policy (net of income tax)</t>
  </si>
  <si>
    <t>Interest and other expenses paid on subordinated</t>
  </si>
  <si>
    <t xml:space="preserve">   perpetual debentures</t>
  </si>
  <si>
    <t>Other components of shareholder's equity</t>
  </si>
  <si>
    <t>Balance at 31 December 2021 - as reported</t>
  </si>
  <si>
    <t xml:space="preserve">   perpetual debentures - net of income tax</t>
  </si>
  <si>
    <t xml:space="preserve">Share premium </t>
  </si>
  <si>
    <t>on ordinary</t>
  </si>
  <si>
    <t xml:space="preserve"> revaluation</t>
  </si>
  <si>
    <t>Gains (losses) on</t>
  </si>
  <si>
    <t xml:space="preserve">(Gains) losses on changes in fair value </t>
  </si>
  <si>
    <t xml:space="preserve">Unrealised (gains) losses on changes in fair value of </t>
  </si>
  <si>
    <t>Other financial assets</t>
  </si>
  <si>
    <t>Proceeds from long-term loan to related parties</t>
  </si>
  <si>
    <t>Payment for long-term loan to related parties</t>
  </si>
  <si>
    <t xml:space="preserve">Proceeds from issue of subordinated </t>
  </si>
  <si>
    <t xml:space="preserve">   perpetual debentures </t>
  </si>
  <si>
    <t xml:space="preserve">Repayment of subordinated perpetual debentures </t>
  </si>
  <si>
    <t xml:space="preserve">     for using equity method</t>
  </si>
  <si>
    <t>Share of other comprehensive income of associates</t>
  </si>
  <si>
    <t>Losses on hedges of net investments in foreign operations</t>
  </si>
  <si>
    <t xml:space="preserve">   Acquisition of subsidiaries with  </t>
  </si>
  <si>
    <t xml:space="preserve">      - Gains on remeasurements of defined</t>
  </si>
  <si>
    <t>Losses on</t>
  </si>
  <si>
    <t>hedges of</t>
  </si>
  <si>
    <t>net investments</t>
  </si>
  <si>
    <t>in foreign</t>
  </si>
  <si>
    <t>operations</t>
  </si>
  <si>
    <t>Other comprehensive income for the period,</t>
  </si>
  <si>
    <t>Losses on changes in fair value of biological assets</t>
  </si>
  <si>
    <t>Profit before income tax expense</t>
  </si>
  <si>
    <r>
      <t xml:space="preserve">Basic earnings (losses) per share </t>
    </r>
    <r>
      <rPr>
        <b/>
        <i/>
        <sz val="11"/>
        <rFont val="Times New Roman"/>
        <family val="1"/>
      </rPr>
      <t>(in Baht)</t>
    </r>
  </si>
  <si>
    <t>Reversal of impairment losses</t>
  </si>
  <si>
    <t>Unrealised gains on exchange rates</t>
  </si>
  <si>
    <t>Gain on changes in fair value of investment</t>
  </si>
  <si>
    <t>Proceeds from sale of property, plant and equipment</t>
  </si>
  <si>
    <t>Repayment of bills of exchange</t>
  </si>
  <si>
    <t>Proceeds from (payment of) financial transaction costs</t>
  </si>
  <si>
    <t xml:space="preserve">Payment for acquisition of non-controlling interests </t>
  </si>
  <si>
    <t>Net cash used in financing activities</t>
  </si>
  <si>
    <t>Gains on remeasurements of defined benefit plans</t>
  </si>
  <si>
    <t>Gain on bargain purchase</t>
  </si>
  <si>
    <t>Gains on</t>
  </si>
  <si>
    <r>
      <t xml:space="preserve">      </t>
    </r>
    <r>
      <rPr>
        <sz val="11"/>
        <rFont val="Times New Roman"/>
        <family val="1"/>
      </rPr>
      <t xml:space="preserve">Baht  1,529  million, respectively </t>
    </r>
    <r>
      <rPr>
        <i/>
        <sz val="11"/>
        <rFont val="Times New Roman"/>
        <family val="1"/>
      </rPr>
      <t>(2021: the Group had accrued dividend income amounting to Baht 216 million).</t>
    </r>
  </si>
  <si>
    <r>
      <t xml:space="preserve">2.1  As  at  30  September  2022,  the Group  and  the Company  had accrued dividend income amounting  to  Baht  255  million and </t>
    </r>
    <r>
      <rPr>
        <i/>
        <sz val="11"/>
        <rFont val="Times New Roman"/>
        <family val="1"/>
      </rPr>
      <t xml:space="preserve"> </t>
    </r>
  </si>
  <si>
    <t xml:space="preserve">       the consideration of the shares with dividend income from a subsidiary (see details in note 4).</t>
  </si>
  <si>
    <r>
      <t xml:space="preserve">       Baht  2,793  million, respectively </t>
    </r>
    <r>
      <rPr>
        <i/>
        <sz val="11"/>
        <rFont val="Times New Roman"/>
        <family val="1"/>
      </rPr>
      <t xml:space="preserve"> (2021:  Baht  68  million in the consolidated financial statements) </t>
    </r>
    <r>
      <rPr>
        <sz val="11"/>
        <rFont val="Times New Roman"/>
        <family val="1"/>
      </rPr>
      <t xml:space="preserve">(see details in note 6). </t>
    </r>
  </si>
  <si>
    <t xml:space="preserve">      (see details in note 4).</t>
  </si>
  <si>
    <t xml:space="preserve">2.2  During  the  nine-month  period  ended  30  September  2022,   the  Company  increased   share  capital  in  a   direct   subsidiary  </t>
  </si>
  <si>
    <t xml:space="preserve">2.3  During  the  nine-month  period  ended  30  September  2022,   the  Company  entered   into  an  agreement  to  acquire  ordinary    </t>
  </si>
  <si>
    <t xml:space="preserve">       shares  of  certain  indirect  subsidiaries  totalling  US Dollar  211  million  or  equivalent  to  Baht  7,510  million  by  offsetting   </t>
  </si>
  <si>
    <t xml:space="preserve">2.4  During  the  nine-month  period  ended  30  September  2022,   the  Company  partially  sold  its  interest  in  a  direct subsidiary </t>
  </si>
  <si>
    <t xml:space="preserve">       amounting to Baht  12,078  million, whereby the consideration of the shares was offsetting by the acquirer (see details in note 4).</t>
  </si>
  <si>
    <t xml:space="preserve">2.5  During  the  nine-month  period  ended  30  September  2022,   the Group  and  the Company  had  land revalued and recognised   </t>
  </si>
  <si>
    <t xml:space="preserve">       the increase in value of  land  in  the  consolidated  and  separate  financial  statements  amounting  to  Baht  14,981  million  and  </t>
  </si>
  <si>
    <t xml:space="preserve">      amounting  to  Baht  7,171  million   by  offsetting  the  consideration  of  the  shares  with  dividend  income  from  a  subsidiary </t>
  </si>
  <si>
    <t>Net decrease in cash and cash equivalents</t>
  </si>
  <si>
    <t xml:space="preserve">Net decrease in cash and cash equivalents, </t>
  </si>
  <si>
    <t xml:space="preserve">   before effect of exchange rates</t>
  </si>
  <si>
    <t>Repayment of debentures</t>
  </si>
  <si>
    <t>Gains on changes in fair value of  investment properties</t>
  </si>
  <si>
    <t xml:space="preserve">   derivatives</t>
  </si>
  <si>
    <t xml:space="preserve">Interest and other expenses paid on subordinated </t>
  </si>
  <si>
    <t xml:space="preserve">   Changes in interests in subsidiary</t>
  </si>
  <si>
    <t xml:space="preserve">   Acquisition of subsidiary with</t>
  </si>
  <si>
    <t>Proceeds from (payment for) other financial assets</t>
  </si>
  <si>
    <t>4, 12</t>
  </si>
  <si>
    <t>2, 5</t>
  </si>
  <si>
    <t>7, 12</t>
  </si>
  <si>
    <t xml:space="preserve">(Reversal of) expected credit losses and bad debt for </t>
  </si>
  <si>
    <t xml:space="preserve">   accounts receivable - trade and others</t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</si>
  <si>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</si>
  <si>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r>
      <t xml:space="preserve">Diluted earnings (losses) per share </t>
    </r>
    <r>
      <rPr>
        <b/>
        <i/>
        <sz val="11"/>
        <rFont val="Times New Roman"/>
        <family val="1"/>
      </rPr>
      <t>(in Baht)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</si>
</sst>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#,##0.00\ ;\(#,##0.00\)"/>
  </numFmts>
  <fonts count="25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309">
    <xf numFmtId="0" fontId="0" fillId="0" borderId="0" xfId="0"/>
    <xf numFmtId="0" fontId="3" fillId="0" borderId="0" xfId="0" applyFont="1"/>
    <xf numFmtId="49" fontId="3" fillId="0" borderId="0" xfId="0" applyNumberFormat="1" applyFont="1"/>
    <xf numFmtId="37" fontId="3" fillId="0" borderId="0" xfId="0" applyNumberFormat="1" applyFont="1" applyAlignment="1">
      <alignment horizontal="right"/>
    </xf>
    <xf numFmtId="41" fontId="3" fillId="0" borderId="0" xfId="0" applyNumberFormat="1" applyFont="1"/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1" fontId="3" fillId="0" borderId="1" xfId="0" applyNumberFormat="1" applyFont="1" applyBorder="1"/>
    <xf numFmtId="41" fontId="3" fillId="0" borderId="0" xfId="0" applyNumberFormat="1" applyFont="1" applyAlignment="1">
      <alignment horizontal="center"/>
    </xf>
    <xf numFmtId="41" fontId="2" fillId="0" borderId="0" xfId="0" applyNumberFormat="1" applyFont="1"/>
    <xf numFmtId="41" fontId="2" fillId="0" borderId="2" xfId="0" applyNumberFormat="1" applyFont="1" applyBorder="1"/>
    <xf numFmtId="41" fontId="2" fillId="0" borderId="3" xfId="0" applyNumberFormat="1" applyFont="1" applyBorder="1"/>
    <xf numFmtId="41" fontId="3" fillId="0" borderId="0" xfId="0" applyNumberFormat="1" applyFont="1" applyAlignment="1">
      <alignment horizontal="right"/>
    </xf>
    <xf numFmtId="49" fontId="2" fillId="0" borderId="0" xfId="0" applyNumberFormat="1" applyFont="1"/>
    <xf numFmtId="43" fontId="3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9" fontId="0" fillId="0" borderId="0" xfId="0" applyNumberFormat="1"/>
    <xf numFmtId="165" fontId="0" fillId="0" borderId="0" xfId="0" applyNumberFormat="1"/>
    <xf numFmtId="43" fontId="3" fillId="0" borderId="1" xfId="1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49" fontId="8" fillId="0" borderId="0" xfId="0" applyNumberFormat="1" applyFont="1"/>
    <xf numFmtId="49" fontId="9" fillId="0" borderId="0" xfId="0" applyNumberFormat="1" applyFont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/>
    <xf numFmtId="0" fontId="3" fillId="0" borderId="0" xfId="0" applyFont="1" applyAlignment="1">
      <alignment horizontal="right"/>
    </xf>
    <xf numFmtId="41" fontId="2" fillId="0" borderId="4" xfId="0" applyNumberFormat="1" applyFont="1" applyBorder="1"/>
    <xf numFmtId="37" fontId="3" fillId="0" borderId="0" xfId="0" applyNumberFormat="1" applyFont="1"/>
    <xf numFmtId="41" fontId="2" fillId="0" borderId="1" xfId="0" applyNumberFormat="1" applyFont="1" applyBorder="1"/>
    <xf numFmtId="37" fontId="3" fillId="0" borderId="1" xfId="0" applyNumberFormat="1" applyFont="1" applyBorder="1"/>
    <xf numFmtId="0" fontId="7" fillId="0" borderId="0" xfId="0" applyFont="1" applyAlignment="1">
      <alignment horizontal="center"/>
    </xf>
    <xf numFmtId="0" fontId="2" fillId="0" borderId="0" xfId="0" applyFont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49" fontId="0" fillId="0" borderId="1" xfId="0" applyNumberFormat="1" applyBorder="1" applyAlignment="1">
      <alignment horizontal="center"/>
    </xf>
    <xf numFmtId="41" fontId="2" fillId="0" borderId="5" xfId="0" applyNumberFormat="1" applyFont="1" applyBorder="1"/>
    <xf numFmtId="43" fontId="2" fillId="0" borderId="3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41" fontId="0" fillId="0" borderId="1" xfId="0" applyNumberFormat="1" applyBorder="1"/>
    <xf numFmtId="39" fontId="0" fillId="0" borderId="0" xfId="0" applyNumberFormat="1" applyAlignment="1">
      <alignment horizontal="right"/>
    </xf>
    <xf numFmtId="41" fontId="0" fillId="0" borderId="0" xfId="0" applyNumberForma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2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/>
    </xf>
    <xf numFmtId="41" fontId="0" fillId="0" borderId="1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/>
    <xf numFmtId="165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/>
    <xf numFmtId="41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/>
    <xf numFmtId="165" fontId="2" fillId="0" borderId="0" xfId="1" applyNumberFormat="1" applyFont="1" applyFill="1" applyBorder="1" applyAlignment="1"/>
    <xf numFmtId="41" fontId="2" fillId="0" borderId="3" xfId="1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/>
    <xf numFmtId="41" fontId="2" fillId="0" borderId="4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/>
    <xf numFmtId="165" fontId="3" fillId="0" borderId="3" xfId="1" applyNumberFormat="1" applyFont="1" applyFill="1" applyBorder="1" applyAlignment="1"/>
    <xf numFmtId="165" fontId="0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Alignment="1">
      <alignment horizontal="right"/>
    </xf>
    <xf numFmtId="165" fontId="2" fillId="0" borderId="5" xfId="1" applyNumberFormat="1" applyFont="1" applyFill="1" applyBorder="1" applyAlignment="1"/>
    <xf numFmtId="41" fontId="3" fillId="0" borderId="1" xfId="1" applyNumberFormat="1" applyFont="1" applyFill="1" applyBorder="1" applyAlignment="1">
      <alignment horizontal="right"/>
    </xf>
    <xf numFmtId="41" fontId="0" fillId="0" borderId="0" xfId="2" applyNumberFormat="1" applyFont="1" applyFill="1" applyAlignment="1">
      <alignment horizontal="right" vertical="center"/>
    </xf>
    <xf numFmtId="165" fontId="0" fillId="0" borderId="1" xfId="2" applyNumberFormat="1" applyFont="1" applyFill="1" applyBorder="1" applyAlignment="1">
      <alignment horizontal="right" vertical="center"/>
    </xf>
    <xf numFmtId="166" fontId="2" fillId="0" borderId="3" xfId="2" applyNumberFormat="1" applyFont="1" applyFill="1" applyBorder="1" applyAlignment="1">
      <alignment horizontal="right" vertical="center"/>
    </xf>
    <xf numFmtId="165" fontId="0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1" fontId="3" fillId="0" borderId="0" xfId="2" applyNumberFormat="1" applyFont="1" applyFill="1" applyAlignment="1">
      <alignment horizontal="right" vertical="center"/>
    </xf>
    <xf numFmtId="41" fontId="3" fillId="0" borderId="1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66" fontId="17" fillId="0" borderId="0" xfId="2" applyNumberFormat="1" applyFont="1" applyFill="1" applyBorder="1"/>
    <xf numFmtId="165" fontId="0" fillId="0" borderId="0" xfId="1" applyNumberFormat="1" applyFont="1" applyFill="1" applyAlignment="1">
      <alignment horizontal="right"/>
    </xf>
    <xf numFmtId="37" fontId="3" fillId="0" borderId="0" xfId="0" quotePrefix="1" applyNumberFormat="1" applyFont="1" applyAlignment="1">
      <alignment horizontal="center"/>
    </xf>
    <xf numFmtId="41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ill="1" applyAlignment="1">
      <alignment horizontal="right" vertical="center"/>
    </xf>
    <xf numFmtId="37" fontId="0" fillId="0" borderId="0" xfId="0" applyNumberFormat="1" applyFill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0" fillId="0" borderId="1" xfId="0" applyNumberForma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1" fontId="2" fillId="0" borderId="3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164" fontId="0" fillId="0" borderId="1" xfId="0" applyNumberFormat="1" applyFill="1" applyBorder="1" applyAlignment="1">
      <alignment vertical="center"/>
    </xf>
    <xf numFmtId="43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164" fontId="0" fillId="0" borderId="0" xfId="0" quotePrefix="1" applyNumberFormat="1" applyFill="1" applyAlignment="1">
      <alignment vertical="center"/>
    </xf>
    <xf numFmtId="41" fontId="0" fillId="0" borderId="0" xfId="1" applyNumberFormat="1" applyFont="1" applyFill="1" applyBorder="1" applyAlignment="1">
      <alignment horizontal="right"/>
    </xf>
    <xf numFmtId="41" fontId="0" fillId="0" borderId="0" xfId="0" applyNumberFormat="1" applyFill="1" applyBorder="1" applyAlignment="1">
      <alignment horizontal="right" vertical="center"/>
    </xf>
    <xf numFmtId="41" fontId="0" fillId="0" borderId="1" xfId="0" applyNumberForma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49" fontId="0" fillId="0" borderId="0" xfId="0" applyNumberFormat="1" applyFill="1"/>
    <xf numFmtId="49" fontId="2" fillId="0" borderId="0" xfId="0" applyNumberFormat="1" applyFont="1" applyFill="1" applyAlignment="1">
      <alignment vertical="center"/>
    </xf>
    <xf numFmtId="165" fontId="0" fillId="0" borderId="0" xfId="0" applyNumberFormat="1" applyFill="1" applyAlignment="1">
      <alignment vertical="center"/>
    </xf>
    <xf numFmtId="49" fontId="2" fillId="0" borderId="0" xfId="0" applyNumberFormat="1" applyFont="1" applyFill="1" applyAlignment="1">
      <alignment horizontal="justify" vertical="center"/>
    </xf>
    <xf numFmtId="165" fontId="6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horizontal="right" vertical="center"/>
    </xf>
    <xf numFmtId="37" fontId="0" fillId="0" borderId="1" xfId="0" applyNumberForma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166" fontId="17" fillId="0" borderId="0" xfId="0" applyNumberFormat="1" applyFont="1" applyFill="1"/>
    <xf numFmtId="0" fontId="6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165" fontId="2" fillId="0" borderId="4" xfId="0" applyNumberFormat="1" applyFont="1" applyFill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165" fontId="6" fillId="0" borderId="0" xfId="0" applyNumberFormat="1" applyFont="1" applyFill="1" applyAlignment="1">
      <alignment horizontal="center" vertical="center"/>
    </xf>
    <xf numFmtId="165" fontId="2" fillId="0" borderId="3" xfId="0" applyNumberFormat="1" applyFont="1" applyFill="1" applyBorder="1" applyAlignment="1">
      <alignment horizontal="right" vertical="center"/>
    </xf>
    <xf numFmtId="39" fontId="2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4" fontId="14" fillId="0" borderId="0" xfId="0" applyNumberFormat="1" applyFont="1" applyFill="1"/>
    <xf numFmtId="164" fontId="0" fillId="0" borderId="0" xfId="0" applyNumberFormat="1" applyFont="1" applyFill="1"/>
    <xf numFmtId="41" fontId="2" fillId="0" borderId="0" xfId="0" applyNumberFormat="1" applyFont="1" applyFill="1" applyAlignment="1">
      <alignment vertical="center"/>
    </xf>
    <xf numFmtId="41" fontId="0" fillId="0" borderId="0" xfId="0" applyNumberForma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41" fontId="3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7" fontId="2" fillId="0" borderId="0" xfId="0" quotePrefix="1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7" fontId="0" fillId="0" borderId="0" xfId="0" quotePrefix="1" applyNumberFormat="1" applyFill="1" applyAlignment="1">
      <alignment horizontal="right" vertical="center"/>
    </xf>
    <xf numFmtId="0" fontId="14" fillId="0" borderId="0" xfId="4"/>
    <xf numFmtId="165" fontId="14" fillId="0" borderId="0" xfId="1" applyNumberFormat="1" applyFont="1" applyFill="1" applyAlignment="1"/>
    <xf numFmtId="0" fontId="2" fillId="0" borderId="0" xfId="4" applyFont="1" applyAlignment="1">
      <alignment horizontal="left"/>
    </xf>
    <xf numFmtId="0" fontId="3" fillId="0" borderId="0" xfId="4" applyFont="1"/>
    <xf numFmtId="165" fontId="6" fillId="0" borderId="0" xfId="1" applyNumberFormat="1" applyFont="1" applyFill="1" applyAlignment="1"/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14" fillId="0" borderId="0" xfId="4" applyAlignment="1">
      <alignment horizontal="left"/>
    </xf>
    <xf numFmtId="0" fontId="0" fillId="0" borderId="5" xfId="1" quotePrefix="1" applyNumberFormat="1" applyFont="1" applyFill="1" applyBorder="1" applyAlignment="1">
      <alignment horizontal="center"/>
    </xf>
    <xf numFmtId="0" fontId="3" fillId="0" borderId="5" xfId="1" quotePrefix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49" fontId="9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Alignment="1">
      <alignment horizontal="center"/>
    </xf>
    <xf numFmtId="49" fontId="7" fillId="0" borderId="0" xfId="4" applyNumberFormat="1" applyFont="1" applyAlignment="1">
      <alignment horizontal="left"/>
    </xf>
    <xf numFmtId="49" fontId="3" fillId="0" borderId="0" xfId="4" applyNumberFormat="1" applyFont="1" applyAlignment="1">
      <alignment horizontal="left"/>
    </xf>
    <xf numFmtId="49" fontId="0" fillId="0" borderId="0" xfId="4" applyNumberFormat="1" applyFont="1" applyAlignment="1">
      <alignment horizontal="left"/>
    </xf>
    <xf numFmtId="164" fontId="3" fillId="0" borderId="0" xfId="4" applyNumberFormat="1" applyFont="1"/>
    <xf numFmtId="43" fontId="0" fillId="0" borderId="0" xfId="1" applyFont="1" applyFill="1" applyAlignment="1">
      <alignment horizontal="right"/>
    </xf>
    <xf numFmtId="0" fontId="15" fillId="0" borderId="0" xfId="4" applyFont="1" applyAlignment="1">
      <alignment horizontal="center"/>
    </xf>
    <xf numFmtId="41" fontId="2" fillId="0" borderId="0" xfId="1" applyNumberFormat="1" applyFont="1" applyFill="1" applyBorder="1" applyAlignment="1">
      <alignment horizontal="right"/>
    </xf>
    <xf numFmtId="0" fontId="24" fillId="0" borderId="0" xfId="4" applyFont="1" applyAlignment="1">
      <alignment horizontal="left"/>
    </xf>
    <xf numFmtId="164" fontId="3" fillId="0" borderId="0" xfId="4" applyNumberFormat="1" applyFont="1" applyAlignment="1">
      <alignment horizontal="right"/>
    </xf>
    <xf numFmtId="41" fontId="14" fillId="0" borderId="0" xfId="4" applyNumberFormat="1"/>
    <xf numFmtId="0" fontId="17" fillId="0" borderId="0" xfId="4" applyFont="1" applyAlignment="1">
      <alignment horizontal="left"/>
    </xf>
    <xf numFmtId="0" fontId="16" fillId="0" borderId="0" xfId="4" applyFont="1" applyAlignment="1">
      <alignment horizontal="left"/>
    </xf>
    <xf numFmtId="0" fontId="18" fillId="0" borderId="0" xfId="4" applyFont="1" applyAlignment="1">
      <alignment horizontal="left"/>
    </xf>
    <xf numFmtId="16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49" fontId="0" fillId="0" borderId="0" xfId="0" applyNumberFormat="1" applyAlignment="1">
      <alignment vertical="center"/>
    </xf>
    <xf numFmtId="164" fontId="3" fillId="0" borderId="3" xfId="0" applyNumberFormat="1" applyFont="1" applyBorder="1"/>
    <xf numFmtId="164" fontId="3" fillId="0" borderId="0" xfId="0" applyNumberFormat="1" applyFont="1"/>
    <xf numFmtId="164" fontId="3" fillId="0" borderId="1" xfId="4" applyNumberFormat="1" applyFont="1" applyBorder="1"/>
    <xf numFmtId="0" fontId="7" fillId="0" borderId="0" xfId="4" applyFont="1" applyAlignment="1">
      <alignment horizontal="center"/>
    </xf>
    <xf numFmtId="0" fontId="17" fillId="0" borderId="0" xfId="4" applyFont="1"/>
    <xf numFmtId="165" fontId="0" fillId="0" borderId="1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0" fillId="0" borderId="1" xfId="1" applyNumberFormat="1" applyFont="1" applyBorder="1" applyAlignment="1">
      <alignment horizontal="right" vertical="center"/>
    </xf>
    <xf numFmtId="41" fontId="0" fillId="0" borderId="0" xfId="1" applyNumberFormat="1" applyFont="1" applyAlignment="1">
      <alignment horizontal="center" vertical="center"/>
    </xf>
    <xf numFmtId="41" fontId="0" fillId="0" borderId="0" xfId="1" applyNumberFormat="1" applyFont="1" applyAlignment="1">
      <alignment horizontal="right" vertical="center"/>
    </xf>
    <xf numFmtId="41" fontId="2" fillId="0" borderId="0" xfId="1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41" fontId="0" fillId="0" borderId="0" xfId="0" applyNumberFormat="1" applyAlignment="1">
      <alignment vertical="center"/>
    </xf>
    <xf numFmtId="41" fontId="0" fillId="0" borderId="0" xfId="0" applyNumberForma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41" fontId="0" fillId="0" borderId="0" xfId="1" applyNumberFormat="1" applyFont="1" applyAlignme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0" fillId="0" borderId="0" xfId="2" applyNumberFormat="1" applyFont="1" applyAlignment="1">
      <alignment horizontal="right" vertical="center"/>
    </xf>
    <xf numFmtId="41" fontId="2" fillId="0" borderId="1" xfId="1" applyNumberFormat="1" applyFont="1" applyBorder="1" applyAlignment="1">
      <alignment horizontal="right" vertical="center"/>
    </xf>
    <xf numFmtId="41" fontId="0" fillId="0" borderId="1" xfId="2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1" xfId="0" applyNumberForma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1" fontId="2" fillId="0" borderId="1" xfId="1" applyNumberFormat="1" applyFont="1" applyBorder="1" applyAlignment="1">
      <alignment vertical="center"/>
    </xf>
    <xf numFmtId="41" fontId="2" fillId="0" borderId="0" xfId="1" applyNumberFormat="1" applyFont="1" applyAlignment="1">
      <alignment vertical="center"/>
    </xf>
    <xf numFmtId="165" fontId="2" fillId="0" borderId="0" xfId="1" applyNumberFormat="1" applyFont="1" applyBorder="1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66" fontId="2" fillId="0" borderId="3" xfId="0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0" fillId="0" borderId="0" xfId="0" quotePrefix="1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16" fontId="0" fillId="0" borderId="0" xfId="0" quotePrefix="1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0" fillId="0" borderId="5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 2" xfId="2"/>
    <cellStyle name="Comma 2 3" xfId="3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view="pageBreakPreview" zoomScale="90" zoomScaleNormal="70" zoomScaleSheetLayoutView="90" workbookViewId="0">
      <selection activeCell="K8" sqref="K8"/>
    </sheetView>
  </sheetViews>
  <sheetFormatPr defaultColWidth="9.08984375" defaultRowHeight="21.5" x14ac:dyDescent="0.65"/>
  <cols>
    <col min="1" max="1" width="42.90625" style="215" customWidth="1"/>
    <col min="2" max="2" width="6" style="208" customWidth="1"/>
    <col min="3" max="3" width="14" style="209" bestFit="1" customWidth="1"/>
    <col min="4" max="4" width="1.08984375" style="209" customWidth="1"/>
    <col min="5" max="5" width="13.453125" style="209" customWidth="1"/>
    <col min="6" max="6" width="1.08984375" style="209" customWidth="1"/>
    <col min="7" max="7" width="13.453125" style="209" customWidth="1"/>
    <col min="8" max="8" width="1.08984375" style="209" customWidth="1"/>
    <col min="9" max="9" width="13.453125" style="209" customWidth="1"/>
    <col min="10" max="10" width="9.08984375" style="208"/>
    <col min="11" max="11" width="11.6328125" style="208" bestFit="1" customWidth="1"/>
    <col min="12" max="12" width="9.08984375" style="208"/>
    <col min="13" max="13" width="11.6328125" style="208" bestFit="1" customWidth="1"/>
    <col min="14" max="16384" width="9.08984375" style="208"/>
  </cols>
  <sheetData>
    <row r="1" spans="1:9" ht="21" customHeight="1" x14ac:dyDescent="0.65">
      <c r="A1" s="23" t="s">
        <v>0</v>
      </c>
    </row>
    <row r="2" spans="1:9" ht="21" customHeight="1" x14ac:dyDescent="0.65">
      <c r="A2" s="23" t="s">
        <v>1</v>
      </c>
    </row>
    <row r="3" spans="1:9" ht="21" customHeight="1" x14ac:dyDescent="0.65">
      <c r="A3" s="24" t="s">
        <v>2</v>
      </c>
    </row>
    <row r="4" spans="1:9" ht="21" customHeight="1" x14ac:dyDescent="0.7">
      <c r="A4" s="234"/>
      <c r="B4" s="211"/>
      <c r="C4" s="73"/>
      <c r="D4" s="73"/>
      <c r="E4" s="73"/>
      <c r="F4" s="73"/>
      <c r="G4" s="73"/>
      <c r="H4" s="212"/>
      <c r="I4" s="15" t="s">
        <v>3</v>
      </c>
    </row>
    <row r="5" spans="1:9" s="211" customFormat="1" ht="21" customHeight="1" x14ac:dyDescent="0.3">
      <c r="A5" s="210"/>
      <c r="C5" s="291" t="s">
        <v>4</v>
      </c>
      <c r="D5" s="291"/>
      <c r="E5" s="291"/>
      <c r="F5" s="80"/>
      <c r="G5" s="291" t="s">
        <v>5</v>
      </c>
      <c r="H5" s="291"/>
      <c r="I5" s="291"/>
    </row>
    <row r="6" spans="1:9" s="211" customFormat="1" ht="21" customHeight="1" x14ac:dyDescent="0.3">
      <c r="A6" s="213"/>
      <c r="B6" s="214"/>
      <c r="C6" s="289" t="s">
        <v>6</v>
      </c>
      <c r="D6" s="289"/>
      <c r="E6" s="289"/>
      <c r="F6" s="81"/>
      <c r="G6" s="290" t="s">
        <v>7</v>
      </c>
      <c r="H6" s="290"/>
      <c r="I6" s="290"/>
    </row>
    <row r="7" spans="1:9" ht="21" customHeight="1" x14ac:dyDescent="0.65">
      <c r="B7" s="214"/>
      <c r="C7" s="216" t="s">
        <v>8</v>
      </c>
      <c r="D7" s="217"/>
      <c r="E7" s="216" t="s">
        <v>9</v>
      </c>
      <c r="F7" s="218"/>
      <c r="G7" s="216" t="s">
        <v>8</v>
      </c>
      <c r="H7" s="217"/>
      <c r="I7" s="216" t="s">
        <v>9</v>
      </c>
    </row>
    <row r="8" spans="1:9" ht="21" customHeight="1" x14ac:dyDescent="0.65">
      <c r="A8" s="219"/>
      <c r="B8" s="220" t="s">
        <v>10</v>
      </c>
      <c r="C8" s="221">
        <v>2022</v>
      </c>
      <c r="D8" s="221"/>
      <c r="E8" s="221">
        <v>2021</v>
      </c>
      <c r="F8" s="221"/>
      <c r="G8" s="221">
        <v>2022</v>
      </c>
      <c r="H8" s="221"/>
      <c r="I8" s="221">
        <v>2021</v>
      </c>
    </row>
    <row r="9" spans="1:9" ht="21" customHeight="1" x14ac:dyDescent="0.65">
      <c r="A9" s="219" t="s">
        <v>11</v>
      </c>
      <c r="B9" s="220"/>
      <c r="C9" s="38" t="s">
        <v>12</v>
      </c>
      <c r="D9"/>
      <c r="E9" s="38"/>
      <c r="F9" s="208"/>
      <c r="G9" s="38" t="s">
        <v>12</v>
      </c>
      <c r="H9"/>
      <c r="I9" s="38"/>
    </row>
    <row r="10" spans="1:9" ht="21" customHeight="1" x14ac:dyDescent="0.65">
      <c r="A10" s="219"/>
      <c r="B10" s="220"/>
      <c r="C10" s="221"/>
      <c r="D10" s="222"/>
      <c r="E10" s="221"/>
      <c r="F10" s="222"/>
      <c r="G10" s="221"/>
      <c r="H10" s="222"/>
      <c r="I10" s="221"/>
    </row>
    <row r="11" spans="1:9" ht="21" customHeight="1" x14ac:dyDescent="0.65">
      <c r="A11" s="223" t="s">
        <v>13</v>
      </c>
      <c r="B11" s="220"/>
      <c r="C11" s="73"/>
      <c r="D11" s="73"/>
      <c r="E11" s="73"/>
      <c r="F11" s="73"/>
      <c r="G11" s="73"/>
      <c r="H11" s="73"/>
      <c r="I11" s="73"/>
    </row>
    <row r="12" spans="1:9" ht="21" customHeight="1" x14ac:dyDescent="0.65">
      <c r="A12" s="224" t="s">
        <v>14</v>
      </c>
      <c r="B12" s="220"/>
      <c r="C12" s="74">
        <v>31012325</v>
      </c>
      <c r="D12" s="73"/>
      <c r="E12" s="74">
        <v>36686058</v>
      </c>
      <c r="F12" s="73"/>
      <c r="G12" s="74">
        <v>2228812</v>
      </c>
      <c r="H12" s="73"/>
      <c r="I12" s="74">
        <v>2678546</v>
      </c>
    </row>
    <row r="13" spans="1:9" ht="21" customHeight="1" x14ac:dyDescent="0.65">
      <c r="A13" s="225" t="s">
        <v>15</v>
      </c>
      <c r="B13" s="220">
        <v>12</v>
      </c>
      <c r="C13" s="74">
        <v>40808711</v>
      </c>
      <c r="D13" s="73"/>
      <c r="E13" s="74">
        <v>38470747</v>
      </c>
      <c r="F13" s="73"/>
      <c r="G13" s="75">
        <v>3102986</v>
      </c>
      <c r="H13" s="73"/>
      <c r="I13" s="75">
        <v>3425089</v>
      </c>
    </row>
    <row r="14" spans="1:9" ht="21" customHeight="1" x14ac:dyDescent="0.65">
      <c r="A14" s="2" t="s">
        <v>16</v>
      </c>
      <c r="B14" s="220">
        <v>3</v>
      </c>
      <c r="C14" s="75">
        <v>0</v>
      </c>
      <c r="D14" s="73"/>
      <c r="E14" s="75">
        <v>0</v>
      </c>
      <c r="F14" s="73"/>
      <c r="G14" s="73">
        <v>8683980</v>
      </c>
      <c r="H14" s="73"/>
      <c r="I14" s="73">
        <v>6876278</v>
      </c>
    </row>
    <row r="15" spans="1:9" ht="21" customHeight="1" x14ac:dyDescent="0.65">
      <c r="A15" s="16" t="s">
        <v>345</v>
      </c>
      <c r="B15" s="220">
        <v>3</v>
      </c>
      <c r="C15" s="75">
        <v>0</v>
      </c>
      <c r="D15" s="73"/>
      <c r="E15" s="75">
        <v>12263</v>
      </c>
      <c r="F15" s="73"/>
      <c r="G15" s="75">
        <v>540000</v>
      </c>
      <c r="H15" s="73"/>
      <c r="I15" s="75">
        <v>0</v>
      </c>
    </row>
    <row r="16" spans="1:9" ht="21" customHeight="1" x14ac:dyDescent="0.65">
      <c r="A16" s="16" t="s">
        <v>17</v>
      </c>
      <c r="B16" s="220"/>
      <c r="C16" s="75">
        <v>83210989</v>
      </c>
      <c r="D16" s="73"/>
      <c r="E16" s="75">
        <v>73431469</v>
      </c>
      <c r="F16" s="73"/>
      <c r="G16" s="73">
        <v>2907667</v>
      </c>
      <c r="H16" s="73"/>
      <c r="I16" s="73">
        <v>2784343</v>
      </c>
    </row>
    <row r="17" spans="1:9" ht="21" customHeight="1" x14ac:dyDescent="0.65">
      <c r="A17" s="16" t="s">
        <v>18</v>
      </c>
      <c r="B17" s="220"/>
      <c r="C17" s="75">
        <v>57045097</v>
      </c>
      <c r="D17" s="226"/>
      <c r="E17" s="75">
        <v>47955121</v>
      </c>
      <c r="F17" s="226"/>
      <c r="G17" s="73">
        <v>688384</v>
      </c>
      <c r="H17" s="226"/>
      <c r="I17" s="73">
        <v>789100</v>
      </c>
    </row>
    <row r="18" spans="1:9" ht="21" customHeight="1" x14ac:dyDescent="0.65">
      <c r="A18" s="16" t="s">
        <v>19</v>
      </c>
      <c r="B18" s="220"/>
      <c r="C18" s="74">
        <v>4776809</v>
      </c>
      <c r="D18" s="73"/>
      <c r="E18" s="74">
        <v>3593865</v>
      </c>
      <c r="F18" s="73"/>
      <c r="G18" s="75">
        <v>0</v>
      </c>
      <c r="H18" s="73"/>
      <c r="I18" s="75">
        <v>7</v>
      </c>
    </row>
    <row r="19" spans="1:9" ht="21" customHeight="1" x14ac:dyDescent="0.65">
      <c r="A19" s="2" t="s">
        <v>20</v>
      </c>
      <c r="B19" s="220"/>
      <c r="C19" s="114">
        <v>204177</v>
      </c>
      <c r="D19" s="227"/>
      <c r="E19" s="114">
        <v>274394</v>
      </c>
      <c r="F19" s="227"/>
      <c r="G19" s="116">
        <v>0</v>
      </c>
      <c r="H19" s="116"/>
      <c r="I19" s="116">
        <v>0</v>
      </c>
    </row>
    <row r="20" spans="1:9" ht="21" customHeight="1" x14ac:dyDescent="0.65">
      <c r="A20" s="2" t="s">
        <v>21</v>
      </c>
      <c r="B20" s="220"/>
      <c r="C20" s="114">
        <v>3445931</v>
      </c>
      <c r="D20" s="114"/>
      <c r="E20" s="114">
        <v>5662990</v>
      </c>
      <c r="F20" s="114"/>
      <c r="G20" s="116">
        <v>0</v>
      </c>
      <c r="H20" s="114"/>
      <c r="I20" s="116">
        <v>0</v>
      </c>
    </row>
    <row r="21" spans="1:9" ht="21" customHeight="1" x14ac:dyDescent="0.65">
      <c r="A21" s="2" t="s">
        <v>22</v>
      </c>
      <c r="B21" s="220"/>
      <c r="C21" s="74">
        <v>2902414</v>
      </c>
      <c r="D21" s="76"/>
      <c r="E21" s="74">
        <v>2403458</v>
      </c>
      <c r="F21" s="73"/>
      <c r="G21" s="75">
        <v>169153</v>
      </c>
      <c r="H21" s="73"/>
      <c r="I21" s="75">
        <v>231813</v>
      </c>
    </row>
    <row r="22" spans="1:9" ht="21" customHeight="1" x14ac:dyDescent="0.65">
      <c r="A22" s="2" t="s">
        <v>23</v>
      </c>
      <c r="B22" s="220">
        <v>3</v>
      </c>
      <c r="C22" s="75">
        <v>254760</v>
      </c>
      <c r="D22" s="76"/>
      <c r="E22" s="75">
        <v>171566</v>
      </c>
      <c r="F22" s="73"/>
      <c r="G22" s="116">
        <v>1528717</v>
      </c>
      <c r="H22" s="73"/>
      <c r="I22" s="116">
        <v>0</v>
      </c>
    </row>
    <row r="23" spans="1:9" ht="21" customHeight="1" x14ac:dyDescent="0.65">
      <c r="A23" s="2" t="s">
        <v>24</v>
      </c>
      <c r="B23" s="220"/>
      <c r="C23" s="35">
        <v>9095472</v>
      </c>
      <c r="D23" s="78"/>
      <c r="E23" s="35">
        <v>7872561</v>
      </c>
      <c r="F23" s="78"/>
      <c r="G23" s="75">
        <v>342006</v>
      </c>
      <c r="H23" s="78"/>
      <c r="I23" s="75">
        <v>53206</v>
      </c>
    </row>
    <row r="24" spans="1:9" ht="21" customHeight="1" x14ac:dyDescent="0.65">
      <c r="A24" s="2" t="s">
        <v>25</v>
      </c>
      <c r="B24" s="220"/>
      <c r="C24" s="90">
        <v>15861</v>
      </c>
      <c r="D24" s="73"/>
      <c r="E24" s="90">
        <v>15739</v>
      </c>
      <c r="F24" s="73"/>
      <c r="G24" s="90">
        <v>0</v>
      </c>
      <c r="H24" s="73"/>
      <c r="I24" s="90">
        <v>0</v>
      </c>
    </row>
    <row r="25" spans="1:9" ht="21" customHeight="1" x14ac:dyDescent="0.65">
      <c r="A25" s="13" t="s">
        <v>26</v>
      </c>
      <c r="B25" s="228"/>
      <c r="C25" s="79">
        <f>SUM(C12:C24)</f>
        <v>232772546</v>
      </c>
      <c r="D25" s="80"/>
      <c r="E25" s="79">
        <f>SUM(E12:E24)</f>
        <v>216550231</v>
      </c>
      <c r="F25" s="80"/>
      <c r="G25" s="79">
        <f>SUM(G12:G24)</f>
        <v>20191705</v>
      </c>
      <c r="H25" s="80"/>
      <c r="I25" s="79">
        <f>SUM(I12:I24)</f>
        <v>16838382</v>
      </c>
    </row>
    <row r="26" spans="1:9" ht="21" customHeight="1" x14ac:dyDescent="0.65">
      <c r="A26" s="13"/>
      <c r="B26" s="228"/>
      <c r="C26" s="229"/>
      <c r="D26" s="80"/>
      <c r="E26" s="81"/>
      <c r="F26" s="80"/>
      <c r="G26" s="229"/>
      <c r="H26" s="80"/>
      <c r="I26" s="81"/>
    </row>
    <row r="27" spans="1:9" ht="21" customHeight="1" x14ac:dyDescent="0.65">
      <c r="A27" s="13"/>
      <c r="B27" s="228"/>
      <c r="C27" s="229"/>
      <c r="D27" s="80"/>
      <c r="E27" s="81"/>
      <c r="F27" s="80"/>
      <c r="G27" s="229"/>
      <c r="H27" s="80"/>
      <c r="I27" s="81"/>
    </row>
    <row r="28" spans="1:9" ht="21" customHeight="1" x14ac:dyDescent="0.65">
      <c r="A28" s="230"/>
      <c r="B28" s="220"/>
      <c r="C28" s="73"/>
      <c r="D28" s="73"/>
      <c r="E28" s="73"/>
      <c r="F28" s="73"/>
      <c r="G28" s="73"/>
      <c r="H28" s="73"/>
      <c r="I28" s="73"/>
    </row>
    <row r="29" spans="1:9" ht="21" customHeight="1" x14ac:dyDescent="0.65">
      <c r="A29" s="23" t="s">
        <v>0</v>
      </c>
      <c r="B29" s="211"/>
      <c r="C29" s="73"/>
      <c r="D29" s="73"/>
      <c r="E29" s="73"/>
      <c r="F29" s="73"/>
      <c r="G29" s="73"/>
      <c r="H29" s="73"/>
      <c r="I29" s="73"/>
    </row>
    <row r="30" spans="1:9" ht="21" customHeight="1" x14ac:dyDescent="0.65">
      <c r="A30" s="23" t="s">
        <v>1</v>
      </c>
      <c r="B30" s="211"/>
      <c r="C30" s="73"/>
      <c r="D30" s="73"/>
      <c r="E30" s="73"/>
      <c r="F30" s="73"/>
      <c r="G30" s="73"/>
      <c r="H30" s="73"/>
      <c r="I30" s="73"/>
    </row>
    <row r="31" spans="1:9" ht="21" customHeight="1" x14ac:dyDescent="0.65">
      <c r="A31" s="24" t="s">
        <v>2</v>
      </c>
      <c r="B31" s="211"/>
      <c r="C31" s="73"/>
      <c r="D31" s="73"/>
      <c r="E31" s="73"/>
      <c r="F31" s="73"/>
      <c r="G31" s="73"/>
      <c r="H31" s="73"/>
      <c r="I31" s="73"/>
    </row>
    <row r="32" spans="1:9" ht="21" customHeight="1" x14ac:dyDescent="0.7">
      <c r="A32" s="234"/>
      <c r="B32" s="211"/>
      <c r="C32" s="73"/>
      <c r="D32" s="73"/>
      <c r="E32" s="73"/>
      <c r="F32" s="73"/>
      <c r="G32" s="73"/>
      <c r="H32" s="212"/>
      <c r="I32" s="15" t="s">
        <v>3</v>
      </c>
    </row>
    <row r="33" spans="1:9" s="211" customFormat="1" ht="21" customHeight="1" x14ac:dyDescent="0.3">
      <c r="A33" s="210"/>
      <c r="C33" s="291" t="s">
        <v>4</v>
      </c>
      <c r="D33" s="291"/>
      <c r="E33" s="291"/>
      <c r="F33" s="287"/>
      <c r="G33" s="291" t="s">
        <v>5</v>
      </c>
      <c r="H33" s="291"/>
      <c r="I33" s="291"/>
    </row>
    <row r="34" spans="1:9" s="211" customFormat="1" ht="21" customHeight="1" x14ac:dyDescent="0.3">
      <c r="A34" s="213"/>
      <c r="B34" s="214"/>
      <c r="C34" s="289" t="s">
        <v>6</v>
      </c>
      <c r="D34" s="289"/>
      <c r="E34" s="289"/>
      <c r="F34" s="288"/>
      <c r="G34" s="290" t="s">
        <v>7</v>
      </c>
      <c r="H34" s="290"/>
      <c r="I34" s="290"/>
    </row>
    <row r="35" spans="1:9" ht="21" customHeight="1" x14ac:dyDescent="0.65">
      <c r="B35" s="214"/>
      <c r="C35" s="216" t="s">
        <v>8</v>
      </c>
      <c r="D35" s="217"/>
      <c r="E35" s="216" t="s">
        <v>9</v>
      </c>
      <c r="F35" s="218"/>
      <c r="G35" s="216" t="s">
        <v>8</v>
      </c>
      <c r="H35" s="217"/>
      <c r="I35" s="216" t="s">
        <v>9</v>
      </c>
    </row>
    <row r="36" spans="1:9" ht="21" customHeight="1" x14ac:dyDescent="0.65">
      <c r="B36" s="220" t="s">
        <v>10</v>
      </c>
      <c r="C36" s="221">
        <v>2022</v>
      </c>
      <c r="D36" s="221"/>
      <c r="E36" s="221">
        <v>2021</v>
      </c>
      <c r="F36" s="221"/>
      <c r="G36" s="221">
        <v>2022</v>
      </c>
      <c r="H36" s="221"/>
      <c r="I36" s="221">
        <v>2021</v>
      </c>
    </row>
    <row r="37" spans="1:9" ht="21" customHeight="1" x14ac:dyDescent="0.65">
      <c r="A37" s="24" t="s">
        <v>27</v>
      </c>
      <c r="B37" s="220"/>
      <c r="C37" s="38" t="s">
        <v>12</v>
      </c>
      <c r="D37"/>
      <c r="E37" s="38"/>
      <c r="F37" s="208"/>
      <c r="G37" s="38" t="s">
        <v>12</v>
      </c>
      <c r="H37"/>
      <c r="I37" s="38"/>
    </row>
    <row r="38" spans="1:9" ht="21" customHeight="1" x14ac:dyDescent="0.65">
      <c r="A38" s="24"/>
      <c r="B38" s="220"/>
      <c r="C38" s="221"/>
      <c r="D38" s="222"/>
      <c r="E38" s="221"/>
      <c r="F38" s="222"/>
      <c r="G38" s="221"/>
      <c r="H38" s="222"/>
      <c r="I38" s="221"/>
    </row>
    <row r="39" spans="1:9" ht="21" customHeight="1" x14ac:dyDescent="0.65">
      <c r="A39" s="27" t="s">
        <v>28</v>
      </c>
      <c r="B39" s="220"/>
      <c r="C39" s="73"/>
      <c r="D39" s="73"/>
      <c r="E39" s="73"/>
      <c r="F39" s="73"/>
      <c r="G39" s="73"/>
      <c r="H39" s="73"/>
      <c r="I39" s="73"/>
    </row>
    <row r="40" spans="1:9" ht="21" customHeight="1" x14ac:dyDescent="0.65">
      <c r="A40" s="16" t="s">
        <v>29</v>
      </c>
      <c r="B40" s="220" t="s">
        <v>424</v>
      </c>
      <c r="C40" s="74">
        <v>15508692</v>
      </c>
      <c r="D40" s="73"/>
      <c r="E40" s="74">
        <v>13034063</v>
      </c>
      <c r="F40" s="73"/>
      <c r="G40" s="74">
        <v>919200</v>
      </c>
      <c r="H40" s="73"/>
      <c r="I40" s="74">
        <v>761000</v>
      </c>
    </row>
    <row r="41" spans="1:9" ht="21" customHeight="1" x14ac:dyDescent="0.65">
      <c r="A41" s="2" t="s">
        <v>30</v>
      </c>
      <c r="B41" s="220">
        <v>4</v>
      </c>
      <c r="C41" s="75">
        <v>0</v>
      </c>
      <c r="D41" s="76"/>
      <c r="E41" s="75">
        <v>0</v>
      </c>
      <c r="F41" s="73"/>
      <c r="G41" s="74">
        <v>245888473</v>
      </c>
      <c r="H41" s="74"/>
      <c r="I41" s="74">
        <v>228979533</v>
      </c>
    </row>
    <row r="42" spans="1:9" ht="21" customHeight="1" x14ac:dyDescent="0.65">
      <c r="A42" s="16" t="s">
        <v>31</v>
      </c>
      <c r="B42" s="220">
        <v>4</v>
      </c>
      <c r="C42" s="74">
        <v>235709718</v>
      </c>
      <c r="D42" s="73"/>
      <c r="E42" s="74">
        <v>230428252</v>
      </c>
      <c r="F42" s="73"/>
      <c r="G42" s="74">
        <v>160125</v>
      </c>
      <c r="H42" s="73"/>
      <c r="I42" s="74">
        <v>1645869</v>
      </c>
    </row>
    <row r="43" spans="1:9" ht="21" customHeight="1" x14ac:dyDescent="0.65">
      <c r="A43" s="16" t="s">
        <v>32</v>
      </c>
      <c r="B43" s="220"/>
      <c r="C43" s="74">
        <v>21712288</v>
      </c>
      <c r="D43" s="226"/>
      <c r="E43" s="74">
        <v>22411734</v>
      </c>
      <c r="F43" s="226"/>
      <c r="G43" s="75">
        <v>4360381</v>
      </c>
      <c r="H43" s="74"/>
      <c r="I43" s="75">
        <v>4360381</v>
      </c>
    </row>
    <row r="44" spans="1:9" ht="21" customHeight="1" x14ac:dyDescent="0.65">
      <c r="A44" s="16" t="s">
        <v>33</v>
      </c>
      <c r="B44" s="220">
        <v>3</v>
      </c>
      <c r="C44" s="75">
        <v>0</v>
      </c>
      <c r="D44" s="76"/>
      <c r="E44" s="75">
        <v>36788</v>
      </c>
      <c r="F44" s="73"/>
      <c r="G44" s="75">
        <v>6888000</v>
      </c>
      <c r="H44" s="73"/>
      <c r="I44" s="75">
        <v>570000</v>
      </c>
    </row>
    <row r="45" spans="1:9" ht="21" customHeight="1" x14ac:dyDescent="0.65">
      <c r="A45" s="16" t="s">
        <v>34</v>
      </c>
      <c r="B45" s="220" t="s">
        <v>425</v>
      </c>
      <c r="C45" s="74">
        <v>6199846</v>
      </c>
      <c r="D45" s="73"/>
      <c r="E45" s="74">
        <v>5082471</v>
      </c>
      <c r="F45" s="73"/>
      <c r="G45" s="74">
        <v>2677130</v>
      </c>
      <c r="H45" s="73"/>
      <c r="I45" s="74">
        <v>2068929</v>
      </c>
    </row>
    <row r="46" spans="1:9" ht="21" customHeight="1" x14ac:dyDescent="0.65">
      <c r="A46" s="16" t="s">
        <v>35</v>
      </c>
      <c r="B46" s="220">
        <v>6</v>
      </c>
      <c r="C46" s="74">
        <v>269371888</v>
      </c>
      <c r="D46" s="73"/>
      <c r="E46" s="74">
        <v>230507342</v>
      </c>
      <c r="F46" s="73"/>
      <c r="G46" s="74">
        <v>17928843</v>
      </c>
      <c r="H46" s="73"/>
      <c r="I46" s="74">
        <v>15787495</v>
      </c>
    </row>
    <row r="47" spans="1:9" ht="21" customHeight="1" x14ac:dyDescent="0.65">
      <c r="A47" s="16" t="s">
        <v>36</v>
      </c>
      <c r="B47" s="220"/>
      <c r="C47" s="74">
        <v>37363644</v>
      </c>
      <c r="D47" s="73"/>
      <c r="E47" s="74">
        <v>34663569</v>
      </c>
      <c r="F47" s="73"/>
      <c r="G47" s="75">
        <v>507194</v>
      </c>
      <c r="H47" s="73"/>
      <c r="I47" s="75">
        <v>372529</v>
      </c>
    </row>
    <row r="48" spans="1:9" ht="21" customHeight="1" x14ac:dyDescent="0.65">
      <c r="A48" s="16" t="s">
        <v>37</v>
      </c>
      <c r="B48" s="220"/>
      <c r="C48" s="74">
        <v>72195472</v>
      </c>
      <c r="D48" s="231"/>
      <c r="E48" s="74">
        <v>60816718</v>
      </c>
      <c r="F48" s="231"/>
      <c r="G48" s="75">
        <v>0</v>
      </c>
      <c r="H48" s="76"/>
      <c r="I48" s="75">
        <v>0</v>
      </c>
    </row>
    <row r="49" spans="1:13" ht="21" customHeight="1" x14ac:dyDescent="0.65">
      <c r="A49" s="16" t="s">
        <v>38</v>
      </c>
      <c r="B49" s="220"/>
      <c r="C49" s="74">
        <v>14623997</v>
      </c>
      <c r="D49" s="73"/>
      <c r="E49" s="74">
        <v>13649484</v>
      </c>
      <c r="F49" s="73"/>
      <c r="G49" s="74">
        <v>22222</v>
      </c>
      <c r="H49" s="73"/>
      <c r="I49" s="74">
        <v>19194</v>
      </c>
    </row>
    <row r="50" spans="1:13" ht="21" customHeight="1" x14ac:dyDescent="0.65">
      <c r="A50" s="16" t="s">
        <v>39</v>
      </c>
      <c r="B50" s="220"/>
      <c r="C50" s="74">
        <v>12798371</v>
      </c>
      <c r="D50" s="231"/>
      <c r="E50" s="74">
        <v>9958123</v>
      </c>
      <c r="F50" s="231"/>
      <c r="G50" s="75">
        <v>0</v>
      </c>
      <c r="H50" s="231"/>
      <c r="I50" s="75">
        <v>0</v>
      </c>
    </row>
    <row r="51" spans="1:13" ht="21" customHeight="1" x14ac:dyDescent="0.65">
      <c r="A51" s="2" t="s">
        <v>40</v>
      </c>
      <c r="B51" s="220"/>
      <c r="C51" s="74">
        <v>4601857</v>
      </c>
      <c r="D51" s="73"/>
      <c r="E51" s="74">
        <v>4729748</v>
      </c>
      <c r="F51" s="73"/>
      <c r="G51" s="75">
        <v>0</v>
      </c>
      <c r="H51" s="73"/>
      <c r="I51" s="75">
        <v>1238375</v>
      </c>
    </row>
    <row r="52" spans="1:13" ht="21" customHeight="1" x14ac:dyDescent="0.65">
      <c r="A52" s="2" t="s">
        <v>333</v>
      </c>
      <c r="B52" s="220"/>
      <c r="C52" s="75">
        <v>6142184</v>
      </c>
      <c r="D52" s="73"/>
      <c r="E52" s="75">
        <v>143614</v>
      </c>
      <c r="F52" s="73"/>
      <c r="G52" s="75">
        <v>500794</v>
      </c>
      <c r="H52" s="76"/>
      <c r="I52" s="75">
        <v>143614</v>
      </c>
    </row>
    <row r="53" spans="1:13" ht="21" customHeight="1" x14ac:dyDescent="0.65">
      <c r="A53" s="2" t="s">
        <v>41</v>
      </c>
      <c r="B53" s="228"/>
      <c r="C53" s="77">
        <v>3851537</v>
      </c>
      <c r="D53" s="73"/>
      <c r="E53" s="77">
        <v>3560201</v>
      </c>
      <c r="F53" s="73"/>
      <c r="G53" s="77">
        <v>33304</v>
      </c>
      <c r="H53" s="73"/>
      <c r="I53" s="77">
        <v>268070</v>
      </c>
    </row>
    <row r="54" spans="1:13" ht="21" customHeight="1" x14ac:dyDescent="0.65">
      <c r="A54" s="13" t="s">
        <v>42</v>
      </c>
      <c r="B54" s="228"/>
      <c r="C54" s="79">
        <f>SUM(C40:C53)</f>
        <v>700079494</v>
      </c>
      <c r="D54" s="80"/>
      <c r="E54" s="79">
        <f>SUM(E40:E53)</f>
        <v>629022107</v>
      </c>
      <c r="F54" s="80"/>
      <c r="G54" s="79">
        <f>SUM(G40:G53)</f>
        <v>279885666</v>
      </c>
      <c r="H54" s="80"/>
      <c r="I54" s="79">
        <f>SUM(I40:I53)</f>
        <v>256214989</v>
      </c>
      <c r="K54" s="232"/>
      <c r="L54" s="232"/>
      <c r="M54" s="232"/>
    </row>
    <row r="55" spans="1:13" ht="21" customHeight="1" x14ac:dyDescent="0.7">
      <c r="A55" s="233"/>
      <c r="B55" s="228"/>
      <c r="C55" s="75"/>
      <c r="D55" s="80"/>
      <c r="E55" s="75"/>
      <c r="F55" s="80"/>
      <c r="G55" s="75"/>
      <c r="H55" s="80"/>
      <c r="I55" s="75"/>
    </row>
    <row r="56" spans="1:13" ht="21" customHeight="1" thickBot="1" x14ac:dyDescent="0.7">
      <c r="A56" s="13" t="s">
        <v>43</v>
      </c>
      <c r="B56" s="220"/>
      <c r="C56" s="82">
        <f>C25+C54</f>
        <v>932852040</v>
      </c>
      <c r="D56" s="80"/>
      <c r="E56" s="82">
        <f>E25+E54</f>
        <v>845572338</v>
      </c>
      <c r="F56" s="80"/>
      <c r="G56" s="82">
        <f>G25+G54</f>
        <v>300077371</v>
      </c>
      <c r="H56" s="80"/>
      <c r="I56" s="82">
        <f>I25+I54</f>
        <v>273053371</v>
      </c>
    </row>
    <row r="57" spans="1:13" ht="21" customHeight="1" thickTop="1" x14ac:dyDescent="0.65">
      <c r="A57" s="23" t="s">
        <v>0</v>
      </c>
      <c r="B57" s="228"/>
      <c r="C57" s="73"/>
      <c r="D57" s="73"/>
      <c r="E57" s="73"/>
      <c r="F57" s="73"/>
      <c r="G57" s="73"/>
      <c r="H57" s="73"/>
      <c r="I57" s="73"/>
    </row>
    <row r="58" spans="1:13" ht="21" customHeight="1" x14ac:dyDescent="0.65">
      <c r="A58" s="23" t="s">
        <v>1</v>
      </c>
      <c r="B58" s="228"/>
      <c r="C58" s="73"/>
      <c r="D58" s="73"/>
      <c r="E58" s="73"/>
      <c r="F58" s="73"/>
      <c r="G58" s="73"/>
      <c r="H58" s="73"/>
      <c r="I58" s="73"/>
    </row>
    <row r="59" spans="1:13" ht="21" customHeight="1" x14ac:dyDescent="0.65">
      <c r="A59" s="24" t="s">
        <v>2</v>
      </c>
      <c r="B59" s="228"/>
      <c r="C59" s="73"/>
      <c r="D59" s="73"/>
      <c r="E59" s="73"/>
      <c r="F59" s="73"/>
      <c r="G59" s="73"/>
      <c r="H59" s="73"/>
      <c r="I59" s="73"/>
    </row>
    <row r="60" spans="1:13" ht="21" customHeight="1" x14ac:dyDescent="0.7">
      <c r="A60" s="234"/>
      <c r="B60" s="211"/>
      <c r="C60" s="73"/>
      <c r="D60" s="73"/>
      <c r="E60" s="73"/>
      <c r="F60" s="73"/>
      <c r="G60" s="73"/>
      <c r="H60" s="212"/>
      <c r="I60" s="15" t="s">
        <v>3</v>
      </c>
    </row>
    <row r="61" spans="1:13" s="211" customFormat="1" ht="21" customHeight="1" x14ac:dyDescent="0.3">
      <c r="A61" s="210"/>
      <c r="C61" s="291" t="s">
        <v>4</v>
      </c>
      <c r="D61" s="291"/>
      <c r="E61" s="291"/>
      <c r="F61" s="287"/>
      <c r="G61" s="291" t="s">
        <v>5</v>
      </c>
      <c r="H61" s="291"/>
      <c r="I61" s="291"/>
    </row>
    <row r="62" spans="1:13" s="211" customFormat="1" ht="21" customHeight="1" x14ac:dyDescent="0.3">
      <c r="A62" s="213"/>
      <c r="B62" s="214"/>
      <c r="C62" s="289" t="s">
        <v>6</v>
      </c>
      <c r="D62" s="289"/>
      <c r="E62" s="289"/>
      <c r="F62" s="288"/>
      <c r="G62" s="290" t="s">
        <v>7</v>
      </c>
      <c r="H62" s="290"/>
      <c r="I62" s="290"/>
    </row>
    <row r="63" spans="1:13" ht="21" customHeight="1" x14ac:dyDescent="0.65">
      <c r="A63" s="235"/>
      <c r="B63" s="214"/>
      <c r="C63" s="216" t="s">
        <v>8</v>
      </c>
      <c r="D63" s="217"/>
      <c r="E63" s="216" t="s">
        <v>9</v>
      </c>
      <c r="F63" s="218"/>
      <c r="G63" s="216" t="s">
        <v>8</v>
      </c>
      <c r="H63" s="217"/>
      <c r="I63" s="216" t="s">
        <v>9</v>
      </c>
    </row>
    <row r="64" spans="1:13" ht="21" customHeight="1" x14ac:dyDescent="0.65">
      <c r="A64" s="235"/>
      <c r="B64" s="220" t="s">
        <v>10</v>
      </c>
      <c r="C64" s="221">
        <v>2022</v>
      </c>
      <c r="D64" s="221"/>
      <c r="E64" s="221">
        <v>2021</v>
      </c>
      <c r="F64" s="221"/>
      <c r="G64" s="221">
        <v>2022</v>
      </c>
      <c r="H64" s="221"/>
      <c r="I64" s="221">
        <v>2021</v>
      </c>
    </row>
    <row r="65" spans="1:9" ht="21" customHeight="1" x14ac:dyDescent="0.65">
      <c r="A65" s="24" t="s">
        <v>44</v>
      </c>
      <c r="B65" s="220"/>
      <c r="C65" s="38" t="s">
        <v>12</v>
      </c>
      <c r="D65"/>
      <c r="E65" s="38"/>
      <c r="F65" s="208"/>
      <c r="G65" s="38" t="s">
        <v>12</v>
      </c>
      <c r="H65"/>
      <c r="I65" s="38"/>
    </row>
    <row r="66" spans="1:9" ht="21" customHeight="1" x14ac:dyDescent="0.65">
      <c r="A66" s="24"/>
      <c r="B66" s="220"/>
      <c r="C66" s="221"/>
      <c r="D66" s="222"/>
      <c r="E66" s="221"/>
      <c r="F66" s="222"/>
      <c r="G66" s="221"/>
      <c r="H66" s="222"/>
      <c r="I66" s="221"/>
    </row>
    <row r="67" spans="1:9" ht="21" customHeight="1" x14ac:dyDescent="0.65">
      <c r="A67" s="27" t="s">
        <v>45</v>
      </c>
      <c r="B67" s="214"/>
      <c r="C67" s="73"/>
      <c r="D67" s="73"/>
      <c r="E67" s="73"/>
      <c r="F67" s="73"/>
      <c r="G67" s="73"/>
      <c r="H67" s="73"/>
      <c r="I67" s="73"/>
    </row>
    <row r="68" spans="1:9" ht="21" customHeight="1" x14ac:dyDescent="0.65">
      <c r="A68" s="16" t="s">
        <v>46</v>
      </c>
      <c r="B68" s="220"/>
      <c r="C68" s="73"/>
      <c r="D68" s="73"/>
      <c r="E68" s="73"/>
      <c r="F68" s="73"/>
      <c r="G68" s="73"/>
      <c r="H68" s="73"/>
      <c r="I68" s="73"/>
    </row>
    <row r="69" spans="1:9" ht="21" customHeight="1" x14ac:dyDescent="0.65">
      <c r="A69" s="2" t="s">
        <v>47</v>
      </c>
      <c r="B69" s="220"/>
      <c r="C69" s="74">
        <v>90439077</v>
      </c>
      <c r="D69" s="73"/>
      <c r="E69" s="74">
        <v>70991804</v>
      </c>
      <c r="F69" s="73"/>
      <c r="G69" s="75">
        <v>0</v>
      </c>
      <c r="H69" s="73"/>
      <c r="I69" s="75">
        <v>0</v>
      </c>
    </row>
    <row r="70" spans="1:9" ht="21" customHeight="1" x14ac:dyDescent="0.65">
      <c r="A70" s="16" t="s">
        <v>48</v>
      </c>
      <c r="B70" s="220"/>
      <c r="C70" s="74">
        <v>16635722</v>
      </c>
      <c r="D70" s="73"/>
      <c r="E70" s="74">
        <v>17964321</v>
      </c>
      <c r="F70" s="73"/>
      <c r="G70" s="73">
        <v>3483446</v>
      </c>
      <c r="H70" s="73"/>
      <c r="I70" s="73">
        <v>8487944</v>
      </c>
    </row>
    <row r="71" spans="1:9" ht="21" customHeight="1" x14ac:dyDescent="0.65">
      <c r="A71" s="2" t="s">
        <v>49</v>
      </c>
      <c r="B71" s="220"/>
      <c r="C71" s="74">
        <v>46415159</v>
      </c>
      <c r="D71" s="73"/>
      <c r="E71" s="74">
        <v>44371714</v>
      </c>
      <c r="F71" s="73"/>
      <c r="G71" s="73">
        <v>1085742</v>
      </c>
      <c r="H71" s="73"/>
      <c r="I71" s="73">
        <v>1147644</v>
      </c>
    </row>
    <row r="72" spans="1:9" ht="21" customHeight="1" x14ac:dyDescent="0.65">
      <c r="A72" s="2" t="s">
        <v>50</v>
      </c>
      <c r="B72" s="211"/>
      <c r="C72" s="74">
        <v>15852421</v>
      </c>
      <c r="D72" s="73"/>
      <c r="E72" s="74">
        <v>12234209</v>
      </c>
      <c r="F72" s="73"/>
      <c r="G72" s="73">
        <v>705311</v>
      </c>
      <c r="H72" s="73"/>
      <c r="I72" s="73">
        <v>161986</v>
      </c>
    </row>
    <row r="73" spans="1:9" ht="21" customHeight="1" x14ac:dyDescent="0.65">
      <c r="A73" s="16" t="s">
        <v>51</v>
      </c>
      <c r="B73" s="220">
        <v>12</v>
      </c>
      <c r="C73" s="75">
        <v>49191687</v>
      </c>
      <c r="D73" s="74"/>
      <c r="E73" s="75">
        <v>39064753</v>
      </c>
      <c r="F73" s="74"/>
      <c r="G73" s="75">
        <v>11217551</v>
      </c>
      <c r="H73" s="74"/>
      <c r="I73" s="75">
        <v>12283186</v>
      </c>
    </row>
    <row r="74" spans="1:9" ht="21" customHeight="1" x14ac:dyDescent="0.65">
      <c r="A74" s="16" t="s">
        <v>52</v>
      </c>
      <c r="B74" s="220"/>
      <c r="C74" s="74">
        <v>4969130</v>
      </c>
      <c r="D74" s="74"/>
      <c r="E74" s="74">
        <v>4439143</v>
      </c>
      <c r="F74" s="74"/>
      <c r="G74" s="236">
        <v>170103</v>
      </c>
      <c r="H74" s="74"/>
      <c r="I74" s="236">
        <v>145712</v>
      </c>
    </row>
    <row r="75" spans="1:9" ht="21" customHeight="1" x14ac:dyDescent="0.65">
      <c r="A75" s="16" t="s">
        <v>53</v>
      </c>
      <c r="B75" s="220">
        <v>3</v>
      </c>
      <c r="C75" s="74">
        <v>1762369</v>
      </c>
      <c r="D75" s="76"/>
      <c r="E75" s="74">
        <v>1456136</v>
      </c>
      <c r="F75" s="74"/>
      <c r="G75" s="75">
        <v>13900000</v>
      </c>
      <c r="H75" s="74"/>
      <c r="I75" s="75">
        <v>0</v>
      </c>
    </row>
    <row r="76" spans="1:9" ht="21" customHeight="1" x14ac:dyDescent="0.65">
      <c r="A76" s="16" t="s">
        <v>54</v>
      </c>
      <c r="B76" s="211"/>
      <c r="C76" s="74">
        <v>2577355</v>
      </c>
      <c r="D76" s="73"/>
      <c r="E76" s="74">
        <v>1726944</v>
      </c>
      <c r="F76" s="73"/>
      <c r="G76" s="75">
        <v>0</v>
      </c>
      <c r="H76" s="76"/>
      <c r="I76" s="75">
        <v>0</v>
      </c>
    </row>
    <row r="77" spans="1:9" ht="21" customHeight="1" x14ac:dyDescent="0.65">
      <c r="A77" s="16" t="s">
        <v>55</v>
      </c>
      <c r="B77" s="220">
        <v>12</v>
      </c>
      <c r="C77" s="75">
        <v>531080</v>
      </c>
      <c r="D77" s="74"/>
      <c r="E77" s="75">
        <v>169135</v>
      </c>
      <c r="F77" s="74"/>
      <c r="G77" s="75">
        <v>105543</v>
      </c>
      <c r="H77" s="74"/>
      <c r="I77" s="75">
        <v>63952</v>
      </c>
    </row>
    <row r="78" spans="1:9" ht="21" customHeight="1" x14ac:dyDescent="0.65">
      <c r="A78" s="16" t="s">
        <v>56</v>
      </c>
      <c r="B78" s="220" t="s">
        <v>346</v>
      </c>
      <c r="C78" s="75">
        <v>11487622</v>
      </c>
      <c r="D78" s="74"/>
      <c r="E78" s="75">
        <v>11509815</v>
      </c>
      <c r="F78" s="74"/>
      <c r="G78" s="75">
        <v>1677028</v>
      </c>
      <c r="H78" s="74"/>
      <c r="I78" s="75">
        <v>1669245</v>
      </c>
    </row>
    <row r="79" spans="1:9" ht="21" customHeight="1" x14ac:dyDescent="0.65">
      <c r="A79" s="13" t="s">
        <v>57</v>
      </c>
      <c r="B79" s="220"/>
      <c r="C79" s="84">
        <f>SUM(C69:C78)</f>
        <v>239861622</v>
      </c>
      <c r="D79" s="80"/>
      <c r="E79" s="84">
        <f>SUM(E69:E78)</f>
        <v>203927974</v>
      </c>
      <c r="F79" s="80"/>
      <c r="G79" s="84">
        <f>SUM(G69:G78)</f>
        <v>32344724</v>
      </c>
      <c r="H79" s="80"/>
      <c r="I79" s="84">
        <f>SUM(I69:I78)</f>
        <v>23959669</v>
      </c>
    </row>
    <row r="80" spans="1:9" ht="21" customHeight="1" x14ac:dyDescent="0.65">
      <c r="B80" s="220"/>
      <c r="C80" s="73"/>
      <c r="D80" s="73"/>
      <c r="E80" s="73"/>
      <c r="F80" s="73"/>
      <c r="G80" s="73"/>
      <c r="H80" s="73"/>
      <c r="I80" s="73"/>
    </row>
    <row r="81" spans="1:9" ht="21" customHeight="1" x14ac:dyDescent="0.65">
      <c r="A81" s="27" t="s">
        <v>58</v>
      </c>
      <c r="B81" s="220"/>
      <c r="C81" s="73"/>
      <c r="D81" s="73"/>
      <c r="E81" s="73"/>
      <c r="F81" s="73"/>
      <c r="G81" s="73"/>
      <c r="H81" s="73"/>
      <c r="I81" s="73"/>
    </row>
    <row r="82" spans="1:9" ht="21" customHeight="1" x14ac:dyDescent="0.65">
      <c r="A82" s="16" t="s">
        <v>59</v>
      </c>
      <c r="B82" s="220" t="s">
        <v>426</v>
      </c>
      <c r="C82" s="74">
        <v>333397755</v>
      </c>
      <c r="D82" s="73"/>
      <c r="E82" s="74">
        <v>301239870</v>
      </c>
      <c r="F82" s="73"/>
      <c r="G82" s="73">
        <v>114641274</v>
      </c>
      <c r="H82" s="73"/>
      <c r="I82" s="73">
        <v>113607461</v>
      </c>
    </row>
    <row r="83" spans="1:9" ht="21" customHeight="1" x14ac:dyDescent="0.65">
      <c r="A83" s="16" t="s">
        <v>60</v>
      </c>
      <c r="B83" s="220"/>
      <c r="C83" s="75">
        <v>31927261</v>
      </c>
      <c r="D83" s="74"/>
      <c r="E83" s="75">
        <v>29460702</v>
      </c>
      <c r="F83" s="74"/>
      <c r="G83" s="74">
        <v>331920</v>
      </c>
      <c r="H83" s="74"/>
      <c r="I83" s="74">
        <v>225143</v>
      </c>
    </row>
    <row r="84" spans="1:9" ht="21" customHeight="1" x14ac:dyDescent="0.65">
      <c r="A84" s="2" t="s">
        <v>61</v>
      </c>
      <c r="B84" s="220"/>
      <c r="C84" s="74">
        <v>13065005</v>
      </c>
      <c r="D84" s="73"/>
      <c r="E84" s="74">
        <v>8944759</v>
      </c>
      <c r="F84" s="73"/>
      <c r="G84" s="75">
        <v>337898</v>
      </c>
      <c r="H84" s="73"/>
      <c r="I84" s="75">
        <v>0</v>
      </c>
    </row>
    <row r="85" spans="1:9" ht="21" customHeight="1" x14ac:dyDescent="0.65">
      <c r="A85" s="16" t="s">
        <v>62</v>
      </c>
      <c r="B85" s="220"/>
      <c r="C85" s="74">
        <v>9078950</v>
      </c>
      <c r="D85" s="226"/>
      <c r="E85" s="74">
        <v>9556316</v>
      </c>
      <c r="F85" s="226"/>
      <c r="G85" s="226">
        <v>2556892</v>
      </c>
      <c r="H85" s="226"/>
      <c r="I85" s="226">
        <v>2703958</v>
      </c>
    </row>
    <row r="86" spans="1:9" ht="21" customHeight="1" x14ac:dyDescent="0.65">
      <c r="A86" s="2" t="s">
        <v>63</v>
      </c>
      <c r="B86" s="220"/>
      <c r="C86" s="74">
        <v>3275614</v>
      </c>
      <c r="D86" s="73"/>
      <c r="E86" s="74">
        <v>2574360</v>
      </c>
      <c r="F86" s="73"/>
      <c r="G86" s="75">
        <v>0</v>
      </c>
      <c r="H86" s="73"/>
      <c r="I86" s="75">
        <v>0</v>
      </c>
    </row>
    <row r="87" spans="1:9" ht="21" customHeight="1" x14ac:dyDescent="0.65">
      <c r="A87" s="16" t="s">
        <v>64</v>
      </c>
      <c r="B87" s="220">
        <v>12</v>
      </c>
      <c r="C87" s="75">
        <v>0</v>
      </c>
      <c r="D87" s="236"/>
      <c r="E87" s="77">
        <v>230483</v>
      </c>
      <c r="F87" s="236"/>
      <c r="G87" s="90">
        <v>0</v>
      </c>
      <c r="H87" s="237"/>
      <c r="I87" s="90">
        <v>0</v>
      </c>
    </row>
    <row r="88" spans="1:9" ht="21" customHeight="1" x14ac:dyDescent="0.65">
      <c r="A88" s="13" t="s">
        <v>65</v>
      </c>
      <c r="B88" s="220"/>
      <c r="C88" s="84">
        <f>SUM(C82:C87)</f>
        <v>390744585</v>
      </c>
      <c r="D88" s="80"/>
      <c r="E88" s="84">
        <f>SUM(E82:E87)</f>
        <v>352006490</v>
      </c>
      <c r="F88" s="80"/>
      <c r="G88" s="84">
        <f>SUM(G82:G87)</f>
        <v>117867984</v>
      </c>
      <c r="H88" s="80"/>
      <c r="I88" s="84">
        <f>SUM(I82:I87)</f>
        <v>116536562</v>
      </c>
    </row>
    <row r="89" spans="1:9" ht="21" customHeight="1" x14ac:dyDescent="0.7">
      <c r="A89" s="233"/>
      <c r="B89" s="220"/>
      <c r="C89" s="81"/>
      <c r="D89" s="81"/>
      <c r="E89" s="81"/>
      <c r="F89" s="81"/>
      <c r="G89" s="81"/>
      <c r="H89" s="81"/>
      <c r="I89" s="81"/>
    </row>
    <row r="90" spans="1:9" ht="21" customHeight="1" x14ac:dyDescent="0.65">
      <c r="A90" s="13" t="s">
        <v>66</v>
      </c>
      <c r="B90" s="220"/>
      <c r="C90" s="79">
        <f>C79+C88</f>
        <v>630606207</v>
      </c>
      <c r="D90" s="80"/>
      <c r="E90" s="79">
        <f>E79+E88</f>
        <v>555934464</v>
      </c>
      <c r="F90" s="80"/>
      <c r="G90" s="85">
        <f>G79+G88</f>
        <v>150212708</v>
      </c>
      <c r="H90" s="80"/>
      <c r="I90" s="85">
        <f>I79+I88</f>
        <v>140496231</v>
      </c>
    </row>
    <row r="91" spans="1:9" ht="21" customHeight="1" x14ac:dyDescent="0.7">
      <c r="A91" s="233"/>
      <c r="B91" s="220"/>
      <c r="C91" s="81"/>
      <c r="D91" s="80"/>
      <c r="E91" s="81"/>
      <c r="F91" s="80"/>
      <c r="G91" s="81"/>
      <c r="H91" s="80"/>
      <c r="I91" s="81"/>
    </row>
    <row r="92" spans="1:9" ht="21" customHeight="1" x14ac:dyDescent="0.65">
      <c r="A92" s="23" t="s">
        <v>0</v>
      </c>
      <c r="B92" s="211"/>
      <c r="C92" s="73"/>
      <c r="D92" s="73"/>
      <c r="E92" s="73"/>
      <c r="F92" s="73"/>
      <c r="G92" s="73"/>
      <c r="H92" s="73"/>
      <c r="I92" s="73"/>
    </row>
    <row r="93" spans="1:9" ht="21" customHeight="1" x14ac:dyDescent="0.65">
      <c r="A93" s="23" t="s">
        <v>1</v>
      </c>
      <c r="B93" s="211"/>
      <c r="C93" s="73"/>
      <c r="D93" s="73"/>
      <c r="E93" s="73"/>
      <c r="F93" s="73"/>
      <c r="G93" s="73"/>
      <c r="H93" s="73"/>
      <c r="I93" s="73"/>
    </row>
    <row r="94" spans="1:9" ht="21" customHeight="1" x14ac:dyDescent="0.65">
      <c r="A94" s="24" t="s">
        <v>2</v>
      </c>
      <c r="B94" s="211"/>
      <c r="C94" s="73"/>
      <c r="D94" s="73"/>
      <c r="E94" s="73"/>
      <c r="F94" s="73"/>
      <c r="G94" s="73"/>
      <c r="H94" s="73"/>
      <c r="I94" s="73"/>
    </row>
    <row r="95" spans="1:9" ht="21" customHeight="1" x14ac:dyDescent="0.7">
      <c r="A95" s="234"/>
      <c r="B95" s="211"/>
      <c r="C95" s="73"/>
      <c r="D95" s="73"/>
      <c r="E95" s="73"/>
      <c r="F95" s="73"/>
      <c r="G95" s="73"/>
      <c r="H95" s="212"/>
      <c r="I95" s="15" t="s">
        <v>3</v>
      </c>
    </row>
    <row r="96" spans="1:9" s="211" customFormat="1" ht="21" customHeight="1" x14ac:dyDescent="0.3">
      <c r="A96" s="210"/>
      <c r="C96" s="291" t="s">
        <v>4</v>
      </c>
      <c r="D96" s="291"/>
      <c r="E96" s="291"/>
      <c r="F96" s="287"/>
      <c r="G96" s="291" t="s">
        <v>5</v>
      </c>
      <c r="H96" s="291"/>
      <c r="I96" s="291"/>
    </row>
    <row r="97" spans="1:9" s="211" customFormat="1" ht="21" customHeight="1" x14ac:dyDescent="0.3">
      <c r="A97" s="213"/>
      <c r="B97" s="214"/>
      <c r="C97" s="289" t="s">
        <v>6</v>
      </c>
      <c r="D97" s="289"/>
      <c r="E97" s="289"/>
      <c r="F97" s="288"/>
      <c r="G97" s="290" t="s">
        <v>7</v>
      </c>
      <c r="H97" s="290"/>
      <c r="I97" s="290"/>
    </row>
    <row r="98" spans="1:9" ht="21" customHeight="1" x14ac:dyDescent="0.65">
      <c r="A98" s="235"/>
      <c r="B98" s="214"/>
      <c r="C98" s="216" t="s">
        <v>8</v>
      </c>
      <c r="D98" s="217"/>
      <c r="E98" s="216" t="s">
        <v>9</v>
      </c>
      <c r="F98" s="218"/>
      <c r="G98" s="216" t="s">
        <v>8</v>
      </c>
      <c r="H98" s="217"/>
      <c r="I98" s="216" t="s">
        <v>9</v>
      </c>
    </row>
    <row r="99" spans="1:9" ht="21" customHeight="1" x14ac:dyDescent="0.65">
      <c r="A99" s="235"/>
      <c r="B99" s="220" t="s">
        <v>10</v>
      </c>
      <c r="C99" s="221">
        <v>2022</v>
      </c>
      <c r="D99" s="221"/>
      <c r="E99" s="221">
        <v>2021</v>
      </c>
      <c r="F99" s="221"/>
      <c r="G99" s="221">
        <v>2022</v>
      </c>
      <c r="H99" s="221"/>
      <c r="I99" s="221">
        <v>2021</v>
      </c>
    </row>
    <row r="100" spans="1:9" ht="21" customHeight="1" x14ac:dyDescent="0.65">
      <c r="A100" s="24" t="s">
        <v>67</v>
      </c>
      <c r="B100" s="220"/>
      <c r="C100" s="38" t="s">
        <v>12</v>
      </c>
      <c r="D100"/>
      <c r="E100" s="38"/>
      <c r="F100" s="208"/>
      <c r="G100" s="38" t="s">
        <v>12</v>
      </c>
      <c r="H100"/>
      <c r="I100" s="38"/>
    </row>
    <row r="101" spans="1:9" ht="21" customHeight="1" x14ac:dyDescent="0.65">
      <c r="A101" s="24" t="s">
        <v>68</v>
      </c>
      <c r="B101" s="220"/>
      <c r="C101" s="221"/>
      <c r="D101" s="222"/>
      <c r="E101" s="221"/>
      <c r="F101" s="222"/>
      <c r="G101" s="221"/>
      <c r="H101" s="222"/>
      <c r="I101" s="221"/>
    </row>
    <row r="102" spans="1:9" ht="21" customHeight="1" x14ac:dyDescent="0.65">
      <c r="A102" s="27" t="s">
        <v>69</v>
      </c>
      <c r="B102" s="220"/>
      <c r="C102" s="73"/>
      <c r="D102" s="73"/>
      <c r="E102" s="73"/>
      <c r="F102" s="73"/>
      <c r="G102" s="73"/>
      <c r="H102" s="73"/>
      <c r="I102" s="73"/>
    </row>
    <row r="103" spans="1:9" ht="21" customHeight="1" x14ac:dyDescent="0.65">
      <c r="A103" s="2" t="s">
        <v>70</v>
      </c>
      <c r="B103" s="220"/>
      <c r="C103" s="73"/>
      <c r="D103" s="73"/>
      <c r="E103" s="73"/>
      <c r="F103" s="73"/>
      <c r="G103" s="73"/>
      <c r="H103" s="73"/>
      <c r="I103" s="73"/>
    </row>
    <row r="104" spans="1:9" ht="21" customHeight="1" x14ac:dyDescent="0.65">
      <c r="A104" s="238" t="s">
        <v>71</v>
      </c>
      <c r="B104" s="220"/>
      <c r="C104" s="73"/>
      <c r="D104" s="73"/>
      <c r="E104" s="73"/>
      <c r="F104" s="73"/>
      <c r="G104" s="73"/>
      <c r="H104" s="73"/>
      <c r="I104" s="73"/>
    </row>
    <row r="105" spans="1:9" ht="21" customHeight="1" thickBot="1" x14ac:dyDescent="0.7">
      <c r="A105" s="238" t="s">
        <v>72</v>
      </c>
      <c r="B105" s="220"/>
      <c r="C105" s="239">
        <v>9291530</v>
      </c>
      <c r="D105" s="73"/>
      <c r="E105" s="239">
        <v>9291530</v>
      </c>
      <c r="F105" s="73"/>
      <c r="G105" s="239">
        <v>9291530</v>
      </c>
      <c r="H105" s="73"/>
      <c r="I105" s="86">
        <v>9291530</v>
      </c>
    </row>
    <row r="106" spans="1:9" ht="21" customHeight="1" thickTop="1" x14ac:dyDescent="0.65">
      <c r="A106" s="238" t="s">
        <v>73</v>
      </c>
      <c r="B106" s="220"/>
      <c r="C106" s="240"/>
      <c r="D106" s="73"/>
      <c r="E106" s="240"/>
      <c r="F106" s="73"/>
      <c r="G106" s="78"/>
      <c r="H106" s="73"/>
      <c r="I106" s="78"/>
    </row>
    <row r="107" spans="1:9" ht="21" customHeight="1" x14ac:dyDescent="0.65">
      <c r="A107" s="238" t="s">
        <v>72</v>
      </c>
      <c r="B107" s="220"/>
      <c r="C107" s="74">
        <v>8611242</v>
      </c>
      <c r="D107" s="73"/>
      <c r="E107" s="74">
        <v>8611242</v>
      </c>
      <c r="F107" s="73"/>
      <c r="G107" s="74">
        <v>8611242</v>
      </c>
      <c r="H107" s="73"/>
      <c r="I107" s="73">
        <v>8611242</v>
      </c>
    </row>
    <row r="108" spans="1:9" ht="21" customHeight="1" x14ac:dyDescent="0.65">
      <c r="A108" s="16" t="s">
        <v>74</v>
      </c>
      <c r="B108" s="220"/>
      <c r="C108" s="78"/>
      <c r="D108" s="78"/>
      <c r="E108" s="78"/>
      <c r="F108" s="78"/>
      <c r="G108" s="78"/>
      <c r="H108" s="78"/>
      <c r="I108" s="78"/>
    </row>
    <row r="109" spans="1:9" ht="21" customHeight="1" x14ac:dyDescent="0.65">
      <c r="A109" s="16" t="s">
        <v>75</v>
      </c>
      <c r="B109" s="220"/>
      <c r="C109" s="74">
        <v>57298909</v>
      </c>
      <c r="D109" s="73"/>
      <c r="E109" s="74">
        <v>57298909</v>
      </c>
      <c r="F109" s="73"/>
      <c r="G109" s="226">
        <v>56408882</v>
      </c>
      <c r="H109" s="73"/>
      <c r="I109" s="226">
        <v>56408882</v>
      </c>
    </row>
    <row r="110" spans="1:9" ht="21" customHeight="1" x14ac:dyDescent="0.65">
      <c r="A110" s="16" t="s">
        <v>76</v>
      </c>
      <c r="B110" s="220"/>
      <c r="C110" s="74">
        <v>3548471</v>
      </c>
      <c r="D110" s="73"/>
      <c r="E110" s="74">
        <v>3582872</v>
      </c>
      <c r="F110" s="73"/>
      <c r="G110" s="226">
        <v>3470021</v>
      </c>
      <c r="H110" s="73"/>
      <c r="I110" s="226">
        <v>3470021</v>
      </c>
    </row>
    <row r="111" spans="1:9" ht="21" customHeight="1" x14ac:dyDescent="0.65">
      <c r="A111" s="16" t="s">
        <v>77</v>
      </c>
      <c r="B111" s="220"/>
      <c r="C111" s="74"/>
      <c r="D111" s="73"/>
      <c r="E111" s="74"/>
      <c r="F111" s="73"/>
      <c r="G111" s="226"/>
      <c r="H111" s="73"/>
      <c r="I111" s="226"/>
    </row>
    <row r="112" spans="1:9" ht="21" customHeight="1" x14ac:dyDescent="0.65">
      <c r="A112" s="16" t="s">
        <v>78</v>
      </c>
      <c r="B112" s="220"/>
      <c r="C112" s="74">
        <v>4486364</v>
      </c>
      <c r="D112" s="73"/>
      <c r="E112" s="74">
        <v>5458941</v>
      </c>
      <c r="F112" s="73"/>
      <c r="G112" s="75">
        <v>0</v>
      </c>
      <c r="H112" s="73"/>
      <c r="I112" s="75">
        <v>0</v>
      </c>
    </row>
    <row r="113" spans="1:9" ht="21" customHeight="1" x14ac:dyDescent="0.65">
      <c r="A113" s="16" t="s">
        <v>79</v>
      </c>
      <c r="B113" s="220"/>
      <c r="C113" s="75">
        <v>-9917</v>
      </c>
      <c r="D113" s="73"/>
      <c r="E113" s="75">
        <v>-9917</v>
      </c>
      <c r="F113" s="73"/>
      <c r="G113" s="226">
        <v>490423</v>
      </c>
      <c r="H113" s="73"/>
      <c r="I113" s="226">
        <v>490423</v>
      </c>
    </row>
    <row r="114" spans="1:9" ht="21" customHeight="1" x14ac:dyDescent="0.65">
      <c r="A114" s="2" t="s">
        <v>80</v>
      </c>
      <c r="B114" s="220"/>
      <c r="C114" s="73"/>
      <c r="D114" s="73"/>
      <c r="E114" s="73"/>
      <c r="F114" s="73"/>
      <c r="G114" s="73"/>
      <c r="H114" s="73"/>
      <c r="I114" s="73"/>
    </row>
    <row r="115" spans="1:9" ht="21" customHeight="1" x14ac:dyDescent="0.65">
      <c r="A115" s="2" t="s">
        <v>81</v>
      </c>
      <c r="B115" s="220"/>
      <c r="C115" s="73"/>
      <c r="D115" s="73"/>
      <c r="E115" s="73"/>
      <c r="F115" s="73"/>
      <c r="G115" s="73"/>
      <c r="H115" s="73"/>
      <c r="I115" s="73"/>
    </row>
    <row r="116" spans="1:9" ht="21" customHeight="1" x14ac:dyDescent="0.65">
      <c r="A116" s="16" t="s">
        <v>82</v>
      </c>
      <c r="B116" s="220"/>
      <c r="C116" s="74">
        <v>929166</v>
      </c>
      <c r="D116" s="73"/>
      <c r="E116" s="74">
        <v>929166</v>
      </c>
      <c r="F116" s="73"/>
      <c r="G116" s="74">
        <v>929166</v>
      </c>
      <c r="H116" s="73"/>
      <c r="I116" s="74">
        <v>929166</v>
      </c>
    </row>
    <row r="117" spans="1:9" ht="21" customHeight="1" x14ac:dyDescent="0.65">
      <c r="A117" s="2" t="s">
        <v>83</v>
      </c>
      <c r="B117" s="220"/>
      <c r="C117" s="74">
        <v>134852105</v>
      </c>
      <c r="D117" s="78"/>
      <c r="E117" s="74">
        <v>127749010</v>
      </c>
      <c r="F117" s="78"/>
      <c r="G117" s="78">
        <v>63473603</v>
      </c>
      <c r="H117" s="78"/>
      <c r="I117" s="78">
        <v>48369402</v>
      </c>
    </row>
    <row r="118" spans="1:9" ht="21" customHeight="1" x14ac:dyDescent="0.65">
      <c r="A118" s="16" t="s">
        <v>84</v>
      </c>
      <c r="B118" s="220"/>
      <c r="C118" s="74">
        <v>-10332356</v>
      </c>
      <c r="D118" s="78"/>
      <c r="E118" s="74">
        <v>-10332356</v>
      </c>
      <c r="F118" s="78"/>
      <c r="G118" s="75">
        <v>-6244707</v>
      </c>
      <c r="H118" s="78"/>
      <c r="I118" s="75">
        <v>-6244707</v>
      </c>
    </row>
    <row r="119" spans="1:9" ht="21" customHeight="1" x14ac:dyDescent="0.65">
      <c r="A119" s="16" t="s">
        <v>85</v>
      </c>
      <c r="B119" s="220"/>
      <c r="C119" s="87">
        <v>43284094</v>
      </c>
      <c r="D119" s="226"/>
      <c r="E119" s="87">
        <v>9279320</v>
      </c>
      <c r="F119" s="226"/>
      <c r="G119" s="241">
        <v>7726033</v>
      </c>
      <c r="H119" s="226"/>
      <c r="I119" s="241">
        <v>5522711</v>
      </c>
    </row>
    <row r="120" spans="1:9" s="243" customFormat="1" ht="21" customHeight="1" x14ac:dyDescent="0.7">
      <c r="A120" s="13" t="s">
        <v>86</v>
      </c>
      <c r="B120" s="242"/>
      <c r="C120" s="88">
        <f>SUM(C107:C119)</f>
        <v>242668078</v>
      </c>
      <c r="D120" s="80"/>
      <c r="E120" s="88">
        <f>SUM(E107:E119)</f>
        <v>202567187</v>
      </c>
      <c r="F120" s="80"/>
      <c r="G120" s="88">
        <f>SUM(G107:G119)</f>
        <v>134864663</v>
      </c>
      <c r="H120" s="80"/>
      <c r="I120" s="88">
        <f>SUM(I107:I119)</f>
        <v>117557140</v>
      </c>
    </row>
    <row r="121" spans="1:9" s="243" customFormat="1" ht="21" customHeight="1" x14ac:dyDescent="0.7">
      <c r="A121" s="16" t="s">
        <v>87</v>
      </c>
      <c r="B121" s="220">
        <v>8</v>
      </c>
      <c r="C121" s="244">
        <v>15000000</v>
      </c>
      <c r="D121" s="245"/>
      <c r="E121" s="244">
        <v>15000000</v>
      </c>
      <c r="F121" s="245"/>
      <c r="G121" s="244">
        <v>15000000</v>
      </c>
      <c r="H121" s="245"/>
      <c r="I121" s="244">
        <v>15000000</v>
      </c>
    </row>
    <row r="122" spans="1:9" s="243" customFormat="1" ht="21" customHeight="1" x14ac:dyDescent="0.7">
      <c r="A122" s="13" t="s">
        <v>88</v>
      </c>
      <c r="B122" s="242"/>
      <c r="C122" s="80"/>
      <c r="D122" s="80"/>
      <c r="E122" s="80"/>
      <c r="F122" s="80"/>
      <c r="G122" s="89"/>
      <c r="H122" s="80"/>
      <c r="I122" s="89"/>
    </row>
    <row r="123" spans="1:9" s="243" customFormat="1" ht="21" customHeight="1" x14ac:dyDescent="0.7">
      <c r="A123" s="13" t="s">
        <v>89</v>
      </c>
      <c r="B123" s="242"/>
      <c r="C123" s="88">
        <f>SUM(C120:C121)</f>
        <v>257668078</v>
      </c>
      <c r="D123" s="80"/>
      <c r="E123" s="88">
        <f>SUM(E120:E121)</f>
        <v>217567187</v>
      </c>
      <c r="F123" s="80"/>
      <c r="G123" s="88">
        <f>SUM(G120:G121)</f>
        <v>149864663</v>
      </c>
      <c r="H123" s="80"/>
      <c r="I123" s="88">
        <f>SUM(I120:I121)</f>
        <v>132557140</v>
      </c>
    </row>
    <row r="124" spans="1:9" ht="21" customHeight="1" x14ac:dyDescent="0.65">
      <c r="A124" s="16" t="s">
        <v>90</v>
      </c>
      <c r="B124" s="220"/>
      <c r="C124" s="83">
        <v>44577755</v>
      </c>
      <c r="D124" s="73"/>
      <c r="E124" s="83">
        <v>72070687</v>
      </c>
      <c r="F124" s="73"/>
      <c r="G124" s="90">
        <v>0</v>
      </c>
      <c r="H124" s="76"/>
      <c r="I124" s="90">
        <v>0</v>
      </c>
    </row>
    <row r="125" spans="1:9" ht="21" customHeight="1" x14ac:dyDescent="0.65">
      <c r="A125" s="13" t="s">
        <v>91</v>
      </c>
      <c r="B125" s="220"/>
      <c r="C125" s="79">
        <f>SUM(C123:C124)</f>
        <v>302245833</v>
      </c>
      <c r="D125" s="80"/>
      <c r="E125" s="79">
        <f>SUM(E123:E124)</f>
        <v>289637874</v>
      </c>
      <c r="F125" s="80"/>
      <c r="G125" s="79">
        <f>SUM(G123:G124)</f>
        <v>149864663</v>
      </c>
      <c r="H125" s="80"/>
      <c r="I125" s="79">
        <f>SUM(I123:I124)</f>
        <v>132557140</v>
      </c>
    </row>
    <row r="126" spans="1:9" ht="21" customHeight="1" x14ac:dyDescent="0.7">
      <c r="A126" s="233"/>
      <c r="B126" s="220"/>
      <c r="C126" s="81"/>
      <c r="D126" s="80"/>
      <c r="E126" s="81"/>
      <c r="F126" s="80"/>
      <c r="G126" s="81"/>
      <c r="H126" s="80"/>
      <c r="I126" s="81"/>
    </row>
    <row r="127" spans="1:9" ht="21" customHeight="1" thickBot="1" x14ac:dyDescent="0.7">
      <c r="A127" s="13" t="s">
        <v>92</v>
      </c>
      <c r="B127" s="220"/>
      <c r="C127" s="82">
        <f>C90+C125</f>
        <v>932852040</v>
      </c>
      <c r="D127" s="80"/>
      <c r="E127" s="82">
        <f>E90+E125</f>
        <v>845572338</v>
      </c>
      <c r="F127" s="80"/>
      <c r="G127" s="82">
        <f>G90+G125</f>
        <v>300077371</v>
      </c>
      <c r="H127" s="80"/>
      <c r="I127" s="82">
        <f>I90+I125</f>
        <v>273053371</v>
      </c>
    </row>
    <row r="128" spans="1:9" ht="21" customHeight="1" thickTop="1" x14ac:dyDescent="0.7">
      <c r="A128" s="233"/>
      <c r="B128" s="220"/>
      <c r="C128" s="81"/>
      <c r="D128" s="80"/>
      <c r="E128" s="81"/>
      <c r="F128" s="80"/>
      <c r="G128" s="81"/>
      <c r="H128" s="80"/>
      <c r="I128" s="81"/>
    </row>
  </sheetData>
  <mergeCells count="16">
    <mergeCell ref="C61:E61"/>
    <mergeCell ref="G61:I61"/>
    <mergeCell ref="C5:E5"/>
    <mergeCell ref="G5:I5"/>
    <mergeCell ref="C6:E6"/>
    <mergeCell ref="G6:I6"/>
    <mergeCell ref="C33:E33"/>
    <mergeCell ref="G33:I33"/>
    <mergeCell ref="C34:E34"/>
    <mergeCell ref="G34:I34"/>
    <mergeCell ref="C62:E62"/>
    <mergeCell ref="G62:I62"/>
    <mergeCell ref="C96:E96"/>
    <mergeCell ref="G96:I96"/>
    <mergeCell ref="C97:E97"/>
    <mergeCell ref="G97:I97"/>
  </mergeCells>
  <pageMargins left="0.8" right="0.8" top="0.48" bottom="0.5" header="0.5" footer="0.5"/>
  <pageSetup paperSize="9" scale="81" firstPageNumber="2" orientation="portrait" useFirstPageNumber="1" r:id="rId1"/>
  <headerFooter>
    <oddFooter>&amp;L The accompanying notes are an integral part of these financial statements.
&amp;C&amp;P</oddFooter>
  </headerFooter>
  <rowBreaks count="3" manualBreakCount="3">
    <brk id="28" max="16383" man="1"/>
    <brk id="56" max="16383" man="1"/>
    <brk id="91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view="pageBreakPreview" topLeftCell="A184" zoomScale="85" zoomScaleNormal="70" zoomScaleSheetLayoutView="85" zoomScalePageLayoutView="70" workbookViewId="0">
      <selection activeCell="B142" sqref="B142"/>
    </sheetView>
  </sheetViews>
  <sheetFormatPr defaultColWidth="9.08984375" defaultRowHeight="21.75" customHeight="1" x14ac:dyDescent="0.3"/>
  <cols>
    <col min="1" max="1" width="3.453125" style="134" customWidth="1"/>
    <col min="2" max="2" width="44" style="134" customWidth="1"/>
    <col min="3" max="3" width="8.90625" style="120" customWidth="1"/>
    <col min="4" max="4" width="14" style="154" bestFit="1" customWidth="1"/>
    <col min="5" max="5" width="0.90625" style="154" customWidth="1"/>
    <col min="6" max="6" width="14" style="154" bestFit="1" customWidth="1"/>
    <col min="7" max="7" width="0.90625" style="154" customWidth="1"/>
    <col min="8" max="8" width="12.453125" style="154" customWidth="1"/>
    <col min="9" max="9" width="0.90625" style="154" customWidth="1"/>
    <col min="10" max="10" width="12.453125" style="154" customWidth="1"/>
    <col min="11" max="16384" width="9.08984375" style="118"/>
  </cols>
  <sheetData>
    <row r="1" spans="1:10" ht="21.75" customHeight="1" x14ac:dyDescent="0.3">
      <c r="A1" s="149" t="s">
        <v>0</v>
      </c>
      <c r="B1" s="153"/>
    </row>
    <row r="2" spans="1:10" ht="21.75" customHeight="1" x14ac:dyDescent="0.3">
      <c r="A2" s="149" t="s">
        <v>1</v>
      </c>
      <c r="B2" s="153"/>
    </row>
    <row r="3" spans="1:10" ht="21.75" customHeight="1" x14ac:dyDescent="0.3">
      <c r="A3" s="150" t="s">
        <v>93</v>
      </c>
      <c r="B3" s="155"/>
    </row>
    <row r="4" spans="1:10" ht="21" customHeight="1" x14ac:dyDescent="0.3">
      <c r="H4" s="49"/>
      <c r="I4" s="50"/>
      <c r="J4" s="156" t="s">
        <v>3</v>
      </c>
    </row>
    <row r="5" spans="1:10" ht="21" customHeight="1" x14ac:dyDescent="0.3">
      <c r="D5" s="294" t="s">
        <v>4</v>
      </c>
      <c r="E5" s="294"/>
      <c r="F5" s="294"/>
      <c r="G5" s="157"/>
      <c r="H5" s="294" t="s">
        <v>5</v>
      </c>
      <c r="I5" s="294"/>
      <c r="J5" s="294"/>
    </row>
    <row r="6" spans="1:10" ht="21" customHeight="1" x14ac:dyDescent="0.3">
      <c r="D6" s="295" t="s">
        <v>6</v>
      </c>
      <c r="E6" s="295"/>
      <c r="F6" s="295"/>
      <c r="G6" s="157"/>
      <c r="H6" s="295" t="s">
        <v>6</v>
      </c>
      <c r="I6" s="295"/>
      <c r="J6" s="295"/>
    </row>
    <row r="7" spans="1:10" ht="21" customHeight="1" x14ac:dyDescent="0.3">
      <c r="D7" s="296" t="s">
        <v>94</v>
      </c>
      <c r="E7" s="296"/>
      <c r="F7" s="296"/>
      <c r="G7" s="158"/>
      <c r="H7" s="296" t="s">
        <v>94</v>
      </c>
      <c r="I7" s="296"/>
      <c r="J7" s="296"/>
    </row>
    <row r="8" spans="1:10" ht="21" customHeight="1" x14ac:dyDescent="0.3">
      <c r="A8" s="153"/>
      <c r="B8" s="153"/>
      <c r="C8" s="118"/>
      <c r="D8" s="292" t="s">
        <v>8</v>
      </c>
      <c r="E8" s="293"/>
      <c r="F8" s="293"/>
      <c r="G8" s="158"/>
      <c r="H8" s="292" t="s">
        <v>8</v>
      </c>
      <c r="I8" s="293"/>
      <c r="J8" s="293"/>
    </row>
    <row r="9" spans="1:10" ht="21" customHeight="1" x14ac:dyDescent="0.3">
      <c r="A9" s="153"/>
      <c r="B9" s="153"/>
      <c r="C9" s="120" t="s">
        <v>10</v>
      </c>
      <c r="D9" s="111">
        <v>2022</v>
      </c>
      <c r="E9" s="112"/>
      <c r="F9" s="111">
        <v>2021</v>
      </c>
      <c r="G9" s="112"/>
      <c r="H9" s="111">
        <v>2022</v>
      </c>
      <c r="I9" s="112"/>
      <c r="J9" s="111">
        <v>2021</v>
      </c>
    </row>
    <row r="10" spans="1:10" ht="21.75" customHeight="1" x14ac:dyDescent="0.3">
      <c r="A10" s="159" t="s">
        <v>95</v>
      </c>
      <c r="B10" s="159"/>
      <c r="D10" s="125"/>
      <c r="E10" s="125"/>
      <c r="F10" s="125"/>
      <c r="G10" s="125"/>
      <c r="H10" s="125"/>
      <c r="I10" s="125"/>
      <c r="J10" s="125"/>
    </row>
    <row r="11" spans="1:10" ht="21.75" customHeight="1" x14ac:dyDescent="0.3">
      <c r="A11" s="134" t="s">
        <v>96</v>
      </c>
      <c r="D11" s="124">
        <v>160266029</v>
      </c>
      <c r="E11" s="125"/>
      <c r="F11" s="124">
        <v>125939669</v>
      </c>
      <c r="G11" s="125"/>
      <c r="H11" s="160">
        <v>7823936</v>
      </c>
      <c r="I11" s="51"/>
      <c r="J11" s="160">
        <v>7505125</v>
      </c>
    </row>
    <row r="12" spans="1:10" ht="21.75" customHeight="1" x14ac:dyDescent="0.3">
      <c r="A12" s="134" t="s">
        <v>97</v>
      </c>
      <c r="C12" s="120">
        <v>4</v>
      </c>
      <c r="D12" s="91">
        <v>27753</v>
      </c>
      <c r="E12" s="125"/>
      <c r="F12" s="91">
        <v>1474853</v>
      </c>
      <c r="G12" s="125"/>
      <c r="H12" s="91">
        <v>0</v>
      </c>
      <c r="I12" s="51"/>
      <c r="J12" s="91">
        <v>78334</v>
      </c>
    </row>
    <row r="13" spans="1:10" ht="21.75" customHeight="1" x14ac:dyDescent="0.3">
      <c r="A13" s="134" t="s">
        <v>98</v>
      </c>
      <c r="D13" s="124">
        <v>217809</v>
      </c>
      <c r="E13" s="125"/>
      <c r="F13" s="124">
        <v>214661</v>
      </c>
      <c r="G13" s="125"/>
      <c r="H13" s="160">
        <v>219662</v>
      </c>
      <c r="I13" s="51"/>
      <c r="J13" s="160">
        <v>140996</v>
      </c>
    </row>
    <row r="14" spans="1:10" ht="21.75" customHeight="1" x14ac:dyDescent="0.3">
      <c r="A14" s="134" t="s">
        <v>99</v>
      </c>
      <c r="D14" s="91">
        <v>0</v>
      </c>
      <c r="E14" s="125"/>
      <c r="F14" s="91">
        <v>0</v>
      </c>
      <c r="G14" s="125"/>
      <c r="H14" s="91">
        <v>1704748</v>
      </c>
      <c r="I14" s="51"/>
      <c r="J14" s="91">
        <v>0</v>
      </c>
    </row>
    <row r="15" spans="1:10" ht="21.75" customHeight="1" x14ac:dyDescent="0.3">
      <c r="A15" s="134" t="s">
        <v>100</v>
      </c>
      <c r="D15" s="91">
        <v>393660</v>
      </c>
      <c r="E15" s="125"/>
      <c r="F15" s="91">
        <v>162614</v>
      </c>
      <c r="G15" s="51"/>
      <c r="H15" s="91">
        <v>562835</v>
      </c>
      <c r="I15" s="51"/>
      <c r="J15" s="91">
        <v>7162</v>
      </c>
    </row>
    <row r="16" spans="1:10" ht="21.75" customHeight="1" x14ac:dyDescent="0.3">
      <c r="A16" s="134" t="s">
        <v>102</v>
      </c>
      <c r="D16" s="124">
        <v>970332</v>
      </c>
      <c r="E16" s="125"/>
      <c r="F16" s="124">
        <v>1749064</v>
      </c>
      <c r="G16" s="125"/>
      <c r="H16" s="160">
        <v>80263</v>
      </c>
      <c r="I16" s="51"/>
      <c r="J16" s="160">
        <v>8415</v>
      </c>
    </row>
    <row r="17" spans="1:10" ht="21.75" customHeight="1" x14ac:dyDescent="0.3">
      <c r="A17" s="153" t="s">
        <v>103</v>
      </c>
      <c r="B17" s="153"/>
      <c r="D17" s="53">
        <f>SUM(D11:D16)</f>
        <v>161875583</v>
      </c>
      <c r="E17" s="127"/>
      <c r="F17" s="53">
        <f>SUM(F11:F16)</f>
        <v>129540861</v>
      </c>
      <c r="G17" s="127"/>
      <c r="H17" s="53">
        <f>SUM(H11:H16)</f>
        <v>10391444</v>
      </c>
      <c r="I17" s="127"/>
      <c r="J17" s="53">
        <f>SUM(J11:J16)</f>
        <v>7740032</v>
      </c>
    </row>
    <row r="18" spans="1:10" ht="5" customHeight="1" x14ac:dyDescent="0.3">
      <c r="A18" s="153"/>
      <c r="B18" s="153"/>
      <c r="D18" s="125"/>
      <c r="E18" s="125"/>
      <c r="F18" s="125"/>
      <c r="G18" s="125"/>
      <c r="H18" s="125"/>
      <c r="I18" s="125"/>
      <c r="J18" s="125"/>
    </row>
    <row r="19" spans="1:10" ht="21.75" customHeight="1" x14ac:dyDescent="0.3">
      <c r="A19" s="159" t="s">
        <v>104</v>
      </c>
      <c r="B19" s="159"/>
      <c r="D19" s="125"/>
      <c r="E19" s="125"/>
      <c r="F19" s="125"/>
      <c r="G19" s="125"/>
      <c r="H19" s="125"/>
      <c r="I19" s="125"/>
      <c r="J19" s="125"/>
    </row>
    <row r="20" spans="1:10" ht="21.75" customHeight="1" x14ac:dyDescent="0.3">
      <c r="A20" s="134" t="s">
        <v>105</v>
      </c>
      <c r="D20" s="124">
        <v>136286834</v>
      </c>
      <c r="E20" s="125"/>
      <c r="F20" s="124">
        <v>114839002</v>
      </c>
      <c r="G20" s="51"/>
      <c r="H20" s="160">
        <v>7538495</v>
      </c>
      <c r="I20" s="51"/>
      <c r="J20" s="160">
        <v>7311606</v>
      </c>
    </row>
    <row r="21" spans="1:10" ht="21.75" customHeight="1" x14ac:dyDescent="0.3">
      <c r="A21" s="134" t="s">
        <v>106</v>
      </c>
      <c r="D21" s="124">
        <v>5943046</v>
      </c>
      <c r="E21" s="125"/>
      <c r="F21" s="124">
        <v>5020048</v>
      </c>
      <c r="G21" s="51"/>
      <c r="H21" s="160">
        <v>249062</v>
      </c>
      <c r="I21" s="51"/>
      <c r="J21" s="160">
        <v>190113</v>
      </c>
    </row>
    <row r="22" spans="1:10" ht="21.75" customHeight="1" x14ac:dyDescent="0.3">
      <c r="A22" s="134" t="s">
        <v>107</v>
      </c>
      <c r="D22" s="124">
        <v>8442109</v>
      </c>
      <c r="E22" s="125"/>
      <c r="F22" s="124">
        <v>8107350</v>
      </c>
      <c r="G22" s="51"/>
      <c r="H22" s="160">
        <v>639517</v>
      </c>
      <c r="I22" s="51"/>
      <c r="J22" s="160">
        <v>684849</v>
      </c>
    </row>
    <row r="23" spans="1:10" ht="21.75" customHeight="1" x14ac:dyDescent="0.3">
      <c r="A23" s="134" t="s">
        <v>387</v>
      </c>
      <c r="D23" s="124">
        <v>885565</v>
      </c>
      <c r="E23" s="125"/>
      <c r="F23" s="124">
        <v>3262135</v>
      </c>
      <c r="G23" s="51"/>
      <c r="H23" s="91">
        <v>0</v>
      </c>
      <c r="I23" s="51"/>
      <c r="J23" s="91">
        <v>0</v>
      </c>
    </row>
    <row r="24" spans="1:10" ht="21.75" customHeight="1" x14ac:dyDescent="0.3">
      <c r="A24" s="134" t="s">
        <v>109</v>
      </c>
      <c r="D24" s="124">
        <v>736419</v>
      </c>
      <c r="E24" s="125"/>
      <c r="F24" s="124">
        <v>559325</v>
      </c>
      <c r="G24" s="51"/>
      <c r="H24" s="91">
        <v>5552</v>
      </c>
      <c r="I24" s="51"/>
      <c r="J24" s="91">
        <v>2687</v>
      </c>
    </row>
    <row r="25" spans="1:10" ht="21.75" customHeight="1" x14ac:dyDescent="0.3">
      <c r="A25" s="134" t="s">
        <v>110</v>
      </c>
      <c r="D25" s="161">
        <v>4757791</v>
      </c>
      <c r="E25" s="125"/>
      <c r="F25" s="161">
        <v>3595436</v>
      </c>
      <c r="G25" s="51"/>
      <c r="H25" s="92">
        <v>1319217</v>
      </c>
      <c r="I25" s="51"/>
      <c r="J25" s="92">
        <v>1241183</v>
      </c>
    </row>
    <row r="26" spans="1:10" ht="21.75" customHeight="1" x14ac:dyDescent="0.3">
      <c r="A26" s="153" t="s">
        <v>111</v>
      </c>
      <c r="B26" s="153"/>
      <c r="D26" s="53">
        <f>SUM(D20:D25)</f>
        <v>157051764</v>
      </c>
      <c r="E26" s="127"/>
      <c r="F26" s="53">
        <f>SUM(F20:F25)</f>
        <v>135383296</v>
      </c>
      <c r="G26" s="127"/>
      <c r="H26" s="53">
        <f>SUM(H20:H25)</f>
        <v>9751843</v>
      </c>
      <c r="I26" s="127"/>
      <c r="J26" s="53">
        <f>SUM(J20:J25)</f>
        <v>9430438</v>
      </c>
    </row>
    <row r="27" spans="1:10" ht="4.75" customHeight="1" x14ac:dyDescent="0.3">
      <c r="A27" s="153"/>
      <c r="B27" s="153"/>
      <c r="D27" s="125"/>
      <c r="E27" s="125"/>
      <c r="F27" s="125"/>
      <c r="G27" s="125"/>
      <c r="H27" s="125"/>
      <c r="I27" s="125"/>
      <c r="J27" s="125"/>
    </row>
    <row r="28" spans="1:10" ht="21.75" customHeight="1" x14ac:dyDescent="0.3">
      <c r="A28" s="134" t="s">
        <v>340</v>
      </c>
      <c r="B28" s="153"/>
      <c r="D28" s="125"/>
      <c r="E28" s="125"/>
      <c r="F28" s="125"/>
      <c r="G28" s="125"/>
      <c r="H28" s="125"/>
      <c r="I28" s="125"/>
      <c r="J28" s="125"/>
    </row>
    <row r="29" spans="1:10" s="162" customFormat="1" ht="21.75" customHeight="1" x14ac:dyDescent="0.3">
      <c r="A29" s="134" t="s">
        <v>112</v>
      </c>
      <c r="B29" s="118"/>
      <c r="C29" s="120"/>
      <c r="D29" s="161">
        <v>2294370</v>
      </c>
      <c r="E29" s="125"/>
      <c r="F29" s="161">
        <v>-1265959</v>
      </c>
      <c r="G29" s="51"/>
      <c r="H29" s="66">
        <v>0</v>
      </c>
      <c r="I29" s="51"/>
      <c r="J29" s="66">
        <v>0</v>
      </c>
    </row>
    <row r="30" spans="1:10" ht="21.75" customHeight="1" x14ac:dyDescent="0.3">
      <c r="A30" s="153" t="s">
        <v>339</v>
      </c>
      <c r="B30" s="153"/>
      <c r="C30" s="163"/>
      <c r="D30" s="54">
        <f>D17-D26+D29</f>
        <v>7118189</v>
      </c>
      <c r="E30" s="127"/>
      <c r="F30" s="54">
        <f>F17-F26+F29</f>
        <v>-7108394</v>
      </c>
      <c r="G30" s="127"/>
      <c r="H30" s="54">
        <f>H17-H26+H29</f>
        <v>639601</v>
      </c>
      <c r="I30" s="127"/>
      <c r="J30" s="54">
        <f>J17-J26+J29</f>
        <v>-1690406</v>
      </c>
    </row>
    <row r="31" spans="1:10" ht="21.75" customHeight="1" x14ac:dyDescent="0.3">
      <c r="A31" s="134" t="s">
        <v>113</v>
      </c>
      <c r="D31" s="161">
        <v>2020392</v>
      </c>
      <c r="E31" s="125"/>
      <c r="F31" s="161">
        <v>-1266263</v>
      </c>
      <c r="G31" s="51"/>
      <c r="H31" s="92">
        <v>-216050</v>
      </c>
      <c r="I31" s="51"/>
      <c r="J31" s="92">
        <v>-658759</v>
      </c>
    </row>
    <row r="32" spans="1:10" ht="21.75" customHeight="1" thickBot="1" x14ac:dyDescent="0.35">
      <c r="A32" s="153" t="s">
        <v>334</v>
      </c>
      <c r="B32" s="153"/>
      <c r="D32" s="55">
        <f>D30-D31</f>
        <v>5097797</v>
      </c>
      <c r="E32" s="127"/>
      <c r="F32" s="55">
        <f>F30-F31</f>
        <v>-5842131</v>
      </c>
      <c r="G32" s="127"/>
      <c r="H32" s="55">
        <f>H30-H31</f>
        <v>855651</v>
      </c>
      <c r="I32" s="127"/>
      <c r="J32" s="164">
        <f>J30-J31</f>
        <v>-1031647</v>
      </c>
    </row>
    <row r="33" spans="1:15" ht="6" customHeight="1" thickTop="1" x14ac:dyDescent="0.3">
      <c r="A33" s="153"/>
      <c r="B33" s="153"/>
      <c r="D33" s="125"/>
      <c r="E33" s="125"/>
      <c r="F33" s="125"/>
      <c r="G33" s="125"/>
      <c r="H33" s="125"/>
      <c r="I33" s="125"/>
      <c r="J33" s="125"/>
    </row>
    <row r="34" spans="1:15" ht="21.75" customHeight="1" x14ac:dyDescent="0.3">
      <c r="A34" s="153" t="s">
        <v>335</v>
      </c>
      <c r="D34" s="125"/>
      <c r="E34" s="125"/>
      <c r="F34" s="125"/>
      <c r="G34" s="125"/>
      <c r="H34" s="125"/>
      <c r="I34" s="125"/>
      <c r="J34" s="125"/>
    </row>
    <row r="35" spans="1:15" ht="21.75" customHeight="1" x14ac:dyDescent="0.3">
      <c r="A35" s="134" t="s">
        <v>116</v>
      </c>
      <c r="D35" s="160">
        <v>5107747</v>
      </c>
      <c r="E35" s="125"/>
      <c r="F35" s="160">
        <v>-5374323</v>
      </c>
      <c r="G35" s="125"/>
      <c r="H35" s="160">
        <v>855651</v>
      </c>
      <c r="I35" s="125"/>
      <c r="J35" s="160">
        <v>-1031647</v>
      </c>
    </row>
    <row r="36" spans="1:15" ht="21.75" customHeight="1" x14ac:dyDescent="0.3">
      <c r="A36" s="134" t="s">
        <v>117</v>
      </c>
      <c r="D36" s="160">
        <v>-9950</v>
      </c>
      <c r="E36" s="125"/>
      <c r="F36" s="160">
        <v>-467808</v>
      </c>
      <c r="G36" s="125"/>
      <c r="H36" s="71">
        <v>0</v>
      </c>
      <c r="I36" s="125"/>
      <c r="J36" s="71">
        <v>0</v>
      </c>
    </row>
    <row r="37" spans="1:15" ht="21.75" customHeight="1" thickBot="1" x14ac:dyDescent="0.35">
      <c r="A37" s="153" t="s">
        <v>334</v>
      </c>
      <c r="B37" s="153"/>
      <c r="D37" s="55">
        <f>SUM(D35:D36)</f>
        <v>5097797</v>
      </c>
      <c r="E37" s="127"/>
      <c r="F37" s="55">
        <f>SUM(F35:F36)</f>
        <v>-5842131</v>
      </c>
      <c r="G37" s="127"/>
      <c r="H37" s="55">
        <f>SUM(H35:H36)</f>
        <v>855651</v>
      </c>
      <c r="I37" s="127"/>
      <c r="J37" s="55">
        <f>SUM(J35:J36)</f>
        <v>-1031647</v>
      </c>
      <c r="L37" s="122"/>
      <c r="M37" s="122"/>
      <c r="N37" s="122"/>
      <c r="O37" s="122"/>
    </row>
    <row r="38" spans="1:15" ht="6.5" customHeight="1" thickTop="1" x14ac:dyDescent="0.3">
      <c r="A38" s="153"/>
      <c r="B38" s="153"/>
      <c r="D38" s="125"/>
      <c r="E38" s="125"/>
      <c r="F38" s="125"/>
      <c r="G38" s="125"/>
      <c r="H38" s="125"/>
      <c r="I38" s="125"/>
      <c r="J38" s="125"/>
    </row>
    <row r="39" spans="1:15" ht="21.65" customHeight="1" thickBot="1" x14ac:dyDescent="0.35">
      <c r="A39" s="153" t="s">
        <v>389</v>
      </c>
      <c r="B39" s="153"/>
      <c r="C39" s="120">
        <v>10</v>
      </c>
      <c r="D39" s="93">
        <v>0.63</v>
      </c>
      <c r="E39" s="127"/>
      <c r="F39" s="93">
        <v>-0.69</v>
      </c>
      <c r="G39" s="127"/>
      <c r="H39" s="165">
        <v>0.09</v>
      </c>
      <c r="I39" s="127"/>
      <c r="J39" s="165">
        <v>-0.14000000000000001</v>
      </c>
    </row>
    <row r="40" spans="1:15" ht="21.65" customHeight="1" thickTop="1" thickBot="1" x14ac:dyDescent="0.35">
      <c r="A40" s="283" t="s">
        <v>430</v>
      </c>
      <c r="B40" s="153"/>
      <c r="C40" s="120">
        <v>10</v>
      </c>
      <c r="D40" s="93">
        <v>0.63</v>
      </c>
      <c r="E40" s="127"/>
      <c r="F40" s="93">
        <v>-0.69</v>
      </c>
      <c r="G40" s="127"/>
      <c r="H40" s="165">
        <v>0.09</v>
      </c>
      <c r="I40" s="127"/>
      <c r="J40" s="165">
        <v>-0.14000000000000001</v>
      </c>
    </row>
    <row r="41" spans="1:15" ht="21.65" customHeight="1" thickTop="1" x14ac:dyDescent="0.7">
      <c r="A41" s="153"/>
      <c r="B41" s="153"/>
      <c r="D41" s="113"/>
      <c r="E41" s="166"/>
      <c r="F41" s="113"/>
      <c r="G41" s="127"/>
      <c r="H41" s="167"/>
      <c r="I41" s="127"/>
      <c r="J41" s="167"/>
    </row>
    <row r="42" spans="1:15" ht="21.75" customHeight="1" x14ac:dyDescent="0.3">
      <c r="A42" s="149" t="s">
        <v>0</v>
      </c>
      <c r="B42" s="153"/>
      <c r="C42" s="153"/>
      <c r="D42" s="166"/>
      <c r="E42" s="166"/>
      <c r="F42" s="166"/>
    </row>
    <row r="43" spans="1:15" ht="21.75" customHeight="1" x14ac:dyDescent="0.3">
      <c r="A43" s="149" t="s">
        <v>1</v>
      </c>
      <c r="B43" s="153"/>
      <c r="C43" s="153"/>
      <c r="D43" s="166"/>
      <c r="E43" s="166"/>
      <c r="F43" s="166"/>
    </row>
    <row r="44" spans="1:15" ht="21.75" customHeight="1" x14ac:dyDescent="0.3">
      <c r="A44" s="150" t="s">
        <v>119</v>
      </c>
      <c r="B44" s="153"/>
      <c r="C44" s="119"/>
    </row>
    <row r="45" spans="1:15" ht="21" customHeight="1" x14ac:dyDescent="0.3">
      <c r="H45" s="49"/>
      <c r="I45" s="50"/>
      <c r="J45" s="156" t="s">
        <v>3</v>
      </c>
    </row>
    <row r="46" spans="1:15" ht="21" customHeight="1" x14ac:dyDescent="0.3">
      <c r="A46" s="162"/>
      <c r="B46" s="162"/>
      <c r="D46" s="294" t="s">
        <v>4</v>
      </c>
      <c r="E46" s="294"/>
      <c r="F46" s="294"/>
      <c r="G46" s="157"/>
      <c r="H46" s="294" t="s">
        <v>5</v>
      </c>
      <c r="I46" s="294"/>
      <c r="J46" s="294"/>
    </row>
    <row r="47" spans="1:15" ht="21" customHeight="1" x14ac:dyDescent="0.3">
      <c r="D47" s="295" t="s">
        <v>6</v>
      </c>
      <c r="E47" s="295"/>
      <c r="F47" s="295"/>
      <c r="G47" s="157"/>
      <c r="H47" s="295" t="s">
        <v>6</v>
      </c>
      <c r="I47" s="295"/>
      <c r="J47" s="295"/>
    </row>
    <row r="48" spans="1:15" ht="21" customHeight="1" x14ac:dyDescent="0.3">
      <c r="D48" s="296" t="s">
        <v>94</v>
      </c>
      <c r="E48" s="296"/>
      <c r="F48" s="296"/>
      <c r="G48" s="158"/>
      <c r="H48" s="296" t="s">
        <v>94</v>
      </c>
      <c r="I48" s="296"/>
      <c r="J48" s="296"/>
    </row>
    <row r="49" spans="1:10" ht="21" customHeight="1" x14ac:dyDescent="0.3">
      <c r="A49" s="153"/>
      <c r="B49" s="153"/>
      <c r="C49" s="118"/>
      <c r="D49" s="292" t="s">
        <v>8</v>
      </c>
      <c r="E49" s="293"/>
      <c r="F49" s="293"/>
      <c r="G49" s="158"/>
      <c r="H49" s="292" t="s">
        <v>8</v>
      </c>
      <c r="I49" s="293"/>
      <c r="J49" s="293"/>
    </row>
    <row r="50" spans="1:10" ht="21" customHeight="1" x14ac:dyDescent="0.3">
      <c r="A50" s="153"/>
      <c r="B50" s="153"/>
      <c r="D50" s="111">
        <v>2022</v>
      </c>
      <c r="E50" s="112"/>
      <c r="F50" s="111">
        <v>2021</v>
      </c>
      <c r="G50" s="112"/>
      <c r="H50" s="111">
        <v>2022</v>
      </c>
      <c r="I50" s="112"/>
      <c r="J50" s="111">
        <v>2021</v>
      </c>
    </row>
    <row r="51" spans="1:10" ht="6" customHeight="1" x14ac:dyDescent="0.3">
      <c r="A51" s="153"/>
      <c r="B51" s="153"/>
      <c r="D51" s="158"/>
      <c r="E51" s="158"/>
      <c r="F51" s="158"/>
      <c r="G51" s="158"/>
      <c r="H51" s="158"/>
      <c r="I51" s="158"/>
      <c r="J51" s="158"/>
    </row>
    <row r="52" spans="1:10" ht="20.25" customHeight="1" x14ac:dyDescent="0.3">
      <c r="A52" s="153" t="s">
        <v>334</v>
      </c>
      <c r="D52" s="56">
        <v>5097797</v>
      </c>
      <c r="E52" s="127"/>
      <c r="F52" s="56">
        <f>F37</f>
        <v>-5842131</v>
      </c>
      <c r="G52" s="127"/>
      <c r="H52" s="56">
        <v>855651</v>
      </c>
      <c r="I52" s="127"/>
      <c r="J52" s="56">
        <f>J37</f>
        <v>-1031647</v>
      </c>
    </row>
    <row r="53" spans="1:10" ht="4.6500000000000004" customHeight="1" x14ac:dyDescent="0.3">
      <c r="A53" s="153"/>
      <c r="D53" s="57"/>
      <c r="E53" s="169"/>
      <c r="F53" s="57"/>
      <c r="G53" s="169"/>
      <c r="H53" s="57"/>
      <c r="I53" s="169"/>
      <c r="J53" s="57"/>
    </row>
    <row r="54" spans="1:10" ht="20.25" customHeight="1" x14ac:dyDescent="0.3">
      <c r="A54" s="153" t="s">
        <v>120</v>
      </c>
      <c r="D54" s="57"/>
      <c r="E54" s="169"/>
      <c r="F54" s="57"/>
      <c r="G54" s="169"/>
      <c r="H54" s="57"/>
      <c r="I54" s="169"/>
      <c r="J54" s="57"/>
    </row>
    <row r="55" spans="1:10" ht="20.25" customHeight="1" x14ac:dyDescent="0.3">
      <c r="A55" s="159" t="s">
        <v>121</v>
      </c>
      <c r="D55" s="57"/>
      <c r="E55" s="169"/>
      <c r="F55" s="57"/>
      <c r="G55" s="169"/>
      <c r="H55" s="57"/>
      <c r="I55" s="169"/>
      <c r="J55" s="57"/>
    </row>
    <row r="56" spans="1:10" ht="20.25" customHeight="1" x14ac:dyDescent="0.3">
      <c r="A56" s="159" t="s">
        <v>122</v>
      </c>
      <c r="D56" s="57"/>
      <c r="E56" s="169"/>
      <c r="F56" s="57"/>
      <c r="G56" s="169"/>
      <c r="H56" s="57"/>
      <c r="I56" s="169"/>
      <c r="J56" s="57"/>
    </row>
    <row r="57" spans="1:10" ht="20" customHeight="1" x14ac:dyDescent="0.3">
      <c r="A57" s="118" t="s">
        <v>123</v>
      </c>
      <c r="D57" s="69">
        <v>1168433</v>
      </c>
      <c r="E57" s="169"/>
      <c r="F57" s="69">
        <v>8799587</v>
      </c>
      <c r="G57" s="169"/>
      <c r="H57" s="68">
        <v>0</v>
      </c>
      <c r="I57" s="169"/>
      <c r="J57" s="68">
        <v>0</v>
      </c>
    </row>
    <row r="58" spans="1:10" ht="20" customHeight="1" x14ac:dyDescent="0.3">
      <c r="A58" s="118" t="s">
        <v>378</v>
      </c>
      <c r="D58" s="69">
        <v>-37978</v>
      </c>
      <c r="E58" s="169"/>
      <c r="F58" s="68">
        <v>0</v>
      </c>
      <c r="G58" s="169"/>
      <c r="H58" s="68">
        <v>0</v>
      </c>
      <c r="I58" s="169"/>
      <c r="J58" s="68">
        <v>0</v>
      </c>
    </row>
    <row r="59" spans="1:10" ht="20.25" customHeight="1" x14ac:dyDescent="0.3">
      <c r="A59" s="118" t="s">
        <v>124</v>
      </c>
      <c r="D59" s="69">
        <v>794584</v>
      </c>
      <c r="E59" s="169"/>
      <c r="F59" s="69">
        <v>114717</v>
      </c>
      <c r="G59" s="169"/>
      <c r="H59" s="68">
        <v>-52837</v>
      </c>
      <c r="I59" s="169"/>
      <c r="J59" s="68">
        <v>-20379</v>
      </c>
    </row>
    <row r="60" spans="1:10" ht="20.25" customHeight="1" x14ac:dyDescent="0.3">
      <c r="A60" s="118" t="s">
        <v>352</v>
      </c>
      <c r="D60" s="69"/>
      <c r="E60" s="169"/>
      <c r="F60" s="69"/>
      <c r="G60" s="169"/>
      <c r="H60" s="68"/>
      <c r="I60" s="169"/>
      <c r="J60" s="68"/>
    </row>
    <row r="61" spans="1:10" ht="20.25" customHeight="1" x14ac:dyDescent="0.3">
      <c r="A61" s="118" t="s">
        <v>353</v>
      </c>
      <c r="D61" s="69">
        <v>643061</v>
      </c>
      <c r="E61" s="169"/>
      <c r="F61" s="69">
        <v>2884762</v>
      </c>
      <c r="G61" s="169"/>
      <c r="H61" s="68">
        <v>0</v>
      </c>
      <c r="I61" s="169"/>
      <c r="J61" s="68">
        <v>0</v>
      </c>
    </row>
    <row r="62" spans="1:10" ht="20.25" customHeight="1" x14ac:dyDescent="0.3">
      <c r="A62" s="134" t="s">
        <v>125</v>
      </c>
      <c r="D62" s="57"/>
      <c r="E62" s="169"/>
      <c r="F62" s="57"/>
      <c r="G62" s="169"/>
      <c r="H62" s="57"/>
      <c r="I62" s="169"/>
      <c r="J62" s="57"/>
    </row>
    <row r="63" spans="1:10" ht="20.25" customHeight="1" x14ac:dyDescent="0.3">
      <c r="A63" s="134" t="s">
        <v>122</v>
      </c>
      <c r="D63" s="70">
        <v>58669</v>
      </c>
      <c r="E63" s="169"/>
      <c r="F63" s="70">
        <v>6300</v>
      </c>
      <c r="G63" s="169"/>
      <c r="H63" s="52">
        <v>10568</v>
      </c>
      <c r="I63" s="169"/>
      <c r="J63" s="52">
        <v>4076</v>
      </c>
    </row>
    <row r="64" spans="1:10" ht="20.25" customHeight="1" x14ac:dyDescent="0.3">
      <c r="A64" s="170" t="s">
        <v>126</v>
      </c>
      <c r="D64" s="169"/>
      <c r="E64" s="169"/>
      <c r="F64" s="169"/>
      <c r="G64" s="169"/>
      <c r="H64" s="169"/>
      <c r="I64" s="169"/>
      <c r="J64" s="169"/>
    </row>
    <row r="65" spans="1:10" ht="20.25" customHeight="1" x14ac:dyDescent="0.3">
      <c r="A65" s="170" t="s">
        <v>122</v>
      </c>
      <c r="B65" s="118"/>
      <c r="C65" s="163"/>
      <c r="D65" s="58">
        <f>SUM(D57:D63)</f>
        <v>2626769</v>
      </c>
      <c r="E65" s="127"/>
      <c r="F65" s="58">
        <f>SUM(F57:F63)</f>
        <v>11805366</v>
      </c>
      <c r="G65" s="127"/>
      <c r="H65" s="58">
        <f>SUM(H57:H63)</f>
        <v>-42269</v>
      </c>
      <c r="I65" s="169"/>
      <c r="J65" s="58">
        <f>SUM(J57:J63)</f>
        <v>-16303</v>
      </c>
    </row>
    <row r="66" spans="1:10" ht="5.75" customHeight="1" x14ac:dyDescent="0.3">
      <c r="A66" s="170"/>
      <c r="B66" s="118"/>
      <c r="C66" s="163"/>
      <c r="D66" s="127"/>
      <c r="E66" s="127"/>
      <c r="F66" s="127"/>
      <c r="G66" s="127"/>
      <c r="H66" s="59"/>
      <c r="I66" s="169"/>
      <c r="J66" s="59"/>
    </row>
    <row r="67" spans="1:10" ht="20.25" customHeight="1" x14ac:dyDescent="0.3">
      <c r="A67" s="159" t="s">
        <v>127</v>
      </c>
      <c r="D67" s="169"/>
      <c r="E67" s="169"/>
      <c r="F67" s="169"/>
      <c r="G67" s="169"/>
      <c r="H67" s="169"/>
      <c r="I67" s="169"/>
      <c r="J67" s="169"/>
    </row>
    <row r="68" spans="1:10" ht="20.25" customHeight="1" x14ac:dyDescent="0.3">
      <c r="A68" s="159" t="s">
        <v>122</v>
      </c>
      <c r="D68" s="169"/>
      <c r="E68" s="169"/>
      <c r="F68" s="169"/>
      <c r="G68" s="169"/>
      <c r="H68" s="169"/>
      <c r="I68" s="169"/>
      <c r="J68" s="169"/>
    </row>
    <row r="69" spans="1:10" ht="20.25" customHeight="1" x14ac:dyDescent="0.3">
      <c r="A69" s="134" t="s">
        <v>128</v>
      </c>
      <c r="B69" s="153"/>
      <c r="C69" s="168"/>
      <c r="D69" s="118"/>
      <c r="E69" s="118"/>
      <c r="F69" s="118"/>
      <c r="G69" s="118"/>
      <c r="H69" s="118"/>
      <c r="I69" s="118"/>
      <c r="J69" s="118"/>
    </row>
    <row r="70" spans="1:10" ht="20.25" customHeight="1" x14ac:dyDescent="0.3">
      <c r="A70" s="134" t="s">
        <v>129</v>
      </c>
      <c r="B70" s="153"/>
      <c r="C70" s="168"/>
      <c r="D70" s="69">
        <v>275332</v>
      </c>
      <c r="E70" s="169"/>
      <c r="F70" s="69">
        <v>292262</v>
      </c>
      <c r="G70" s="169"/>
      <c r="H70" s="57">
        <v>-30000</v>
      </c>
      <c r="I70" s="169"/>
      <c r="J70" s="57">
        <v>85000</v>
      </c>
    </row>
    <row r="71" spans="1:10" ht="20.25" customHeight="1" x14ac:dyDescent="0.3">
      <c r="A71" s="134" t="s">
        <v>398</v>
      </c>
      <c r="B71" s="153"/>
      <c r="D71" s="169">
        <v>943613</v>
      </c>
      <c r="E71" s="169"/>
      <c r="F71" s="169">
        <v>11842</v>
      </c>
      <c r="G71" s="169"/>
      <c r="H71" s="57">
        <v>281739</v>
      </c>
      <c r="I71" s="169"/>
      <c r="J71" s="57">
        <v>0</v>
      </c>
    </row>
    <row r="72" spans="1:10" ht="20.25" customHeight="1" x14ac:dyDescent="0.3">
      <c r="A72" s="134" t="s">
        <v>331</v>
      </c>
      <c r="B72" s="153"/>
      <c r="D72" s="68">
        <v>819191</v>
      </c>
      <c r="E72" s="169"/>
      <c r="F72" s="68">
        <v>0</v>
      </c>
      <c r="G72" s="169"/>
      <c r="H72" s="57">
        <v>0</v>
      </c>
      <c r="I72" s="169"/>
      <c r="J72" s="57">
        <v>0</v>
      </c>
    </row>
    <row r="73" spans="1:10" ht="20.25" customHeight="1" x14ac:dyDescent="0.3">
      <c r="A73" s="134" t="s">
        <v>377</v>
      </c>
      <c r="B73" s="153"/>
      <c r="D73" s="68"/>
      <c r="E73" s="169"/>
      <c r="F73" s="68"/>
      <c r="G73" s="169"/>
      <c r="H73" s="57"/>
      <c r="I73" s="169"/>
      <c r="J73" s="57"/>
    </row>
    <row r="74" spans="1:10" ht="20.25" customHeight="1" x14ac:dyDescent="0.3">
      <c r="A74" s="134" t="s">
        <v>376</v>
      </c>
      <c r="B74" s="153"/>
      <c r="D74" s="68">
        <v>91344</v>
      </c>
      <c r="E74" s="169"/>
      <c r="F74" s="68">
        <v>62665</v>
      </c>
      <c r="G74" s="169"/>
      <c r="H74" s="57">
        <v>0</v>
      </c>
      <c r="I74" s="169"/>
      <c r="J74" s="57">
        <v>0</v>
      </c>
    </row>
    <row r="75" spans="1:10" ht="20.25" customHeight="1" x14ac:dyDescent="0.3">
      <c r="A75" s="134" t="s">
        <v>130</v>
      </c>
      <c r="B75" s="153"/>
      <c r="D75" s="169"/>
      <c r="E75" s="169"/>
      <c r="F75" s="169"/>
      <c r="G75" s="169"/>
      <c r="H75" s="169"/>
      <c r="I75" s="169"/>
      <c r="J75" s="169"/>
    </row>
    <row r="76" spans="1:10" ht="20.25" customHeight="1" x14ac:dyDescent="0.3">
      <c r="A76" s="134" t="s">
        <v>122</v>
      </c>
      <c r="B76" s="153"/>
      <c r="D76" s="70">
        <v>-325531</v>
      </c>
      <c r="E76" s="169"/>
      <c r="F76" s="70">
        <v>-61935</v>
      </c>
      <c r="G76" s="169"/>
      <c r="H76" s="52">
        <v>-50347</v>
      </c>
      <c r="I76" s="169"/>
      <c r="J76" s="52">
        <v>-17000</v>
      </c>
    </row>
    <row r="77" spans="1:10" ht="20.25" customHeight="1" x14ac:dyDescent="0.3">
      <c r="A77" s="170" t="s">
        <v>131</v>
      </c>
      <c r="B77" s="153"/>
      <c r="D77" s="169"/>
      <c r="E77" s="169"/>
      <c r="F77" s="169"/>
      <c r="G77" s="169"/>
      <c r="H77" s="169"/>
      <c r="I77" s="169"/>
      <c r="J77" s="169"/>
    </row>
    <row r="78" spans="1:10" ht="20.25" customHeight="1" x14ac:dyDescent="0.3">
      <c r="A78" s="170" t="s">
        <v>122</v>
      </c>
      <c r="B78" s="153"/>
      <c r="D78" s="58">
        <f>SUM(D70:D76)</f>
        <v>1803949</v>
      </c>
      <c r="E78" s="127"/>
      <c r="F78" s="58">
        <f>SUM(F70:F76)</f>
        <v>304834</v>
      </c>
      <c r="G78" s="127"/>
      <c r="H78" s="58">
        <f>SUM(H70:H76)</f>
        <v>201392</v>
      </c>
      <c r="I78" s="127"/>
      <c r="J78" s="58">
        <f>SUM(J70:J76)</f>
        <v>68000</v>
      </c>
    </row>
    <row r="79" spans="1:10" ht="20.25" customHeight="1" x14ac:dyDescent="0.3">
      <c r="A79" s="153" t="s">
        <v>386</v>
      </c>
      <c r="B79" s="153"/>
      <c r="D79" s="169"/>
      <c r="E79" s="169"/>
      <c r="F79" s="169"/>
      <c r="G79" s="169"/>
      <c r="H79" s="169"/>
      <c r="I79" s="169"/>
      <c r="J79" s="169"/>
    </row>
    <row r="80" spans="1:10" ht="20.25" customHeight="1" x14ac:dyDescent="0.3">
      <c r="A80" s="153" t="s">
        <v>142</v>
      </c>
      <c r="B80" s="153"/>
      <c r="D80" s="58">
        <f>D78+D65</f>
        <v>4430718</v>
      </c>
      <c r="E80" s="127"/>
      <c r="F80" s="58">
        <f>F78+F65</f>
        <v>12110200</v>
      </c>
      <c r="G80" s="127"/>
      <c r="H80" s="58">
        <f>H78+H65</f>
        <v>159123</v>
      </c>
      <c r="I80" s="127"/>
      <c r="J80" s="58">
        <f>J78+J65</f>
        <v>51697</v>
      </c>
    </row>
    <row r="81" spans="1:15" ht="20.25" customHeight="1" x14ac:dyDescent="0.3">
      <c r="A81" s="153" t="s">
        <v>132</v>
      </c>
      <c r="D81" s="169"/>
      <c r="E81" s="169"/>
      <c r="F81" s="169"/>
      <c r="G81" s="169"/>
      <c r="H81" s="169"/>
      <c r="I81" s="169"/>
      <c r="J81" s="169"/>
    </row>
    <row r="82" spans="1:15" ht="20.25" customHeight="1" thickBot="1" x14ac:dyDescent="0.35">
      <c r="A82" s="153" t="s">
        <v>341</v>
      </c>
      <c r="D82" s="61">
        <f>D52+D80</f>
        <v>9528515</v>
      </c>
      <c r="E82" s="127"/>
      <c r="F82" s="61">
        <f>F52+F80</f>
        <v>6268069</v>
      </c>
      <c r="G82" s="127"/>
      <c r="H82" s="61">
        <f>H52+H80</f>
        <v>1014774</v>
      </c>
      <c r="I82" s="127"/>
      <c r="J82" s="61">
        <f>J52+J80</f>
        <v>-979950</v>
      </c>
    </row>
    <row r="83" spans="1:15" ht="10.5" customHeight="1" thickTop="1" x14ac:dyDescent="0.3">
      <c r="A83" s="153"/>
      <c r="D83" s="56"/>
      <c r="E83" s="127"/>
      <c r="F83" s="56"/>
      <c r="G83" s="127"/>
      <c r="H83" s="56"/>
      <c r="I83" s="127"/>
      <c r="J83" s="56"/>
    </row>
    <row r="84" spans="1:15" ht="20.25" customHeight="1" x14ac:dyDescent="0.3">
      <c r="A84" s="153" t="s">
        <v>132</v>
      </c>
      <c r="B84" s="153"/>
      <c r="D84" s="169"/>
      <c r="E84" s="169"/>
      <c r="F84" s="169"/>
      <c r="G84" s="169"/>
      <c r="H84" s="169"/>
      <c r="I84" s="169"/>
      <c r="J84" s="169"/>
    </row>
    <row r="85" spans="1:15" ht="20.25" customHeight="1" x14ac:dyDescent="0.3">
      <c r="A85" s="153" t="s">
        <v>134</v>
      </c>
      <c r="B85" s="153"/>
      <c r="D85" s="169"/>
      <c r="E85" s="169"/>
      <c r="F85" s="169"/>
      <c r="G85" s="169"/>
      <c r="H85" s="169"/>
      <c r="I85" s="169"/>
      <c r="J85" s="169"/>
    </row>
    <row r="86" spans="1:15" ht="20.25" customHeight="1" x14ac:dyDescent="0.3">
      <c r="A86" s="134" t="s">
        <v>116</v>
      </c>
      <c r="D86" s="69">
        <v>9105271</v>
      </c>
      <c r="E86" s="169"/>
      <c r="F86" s="69">
        <v>4809533</v>
      </c>
      <c r="G86" s="169"/>
      <c r="H86" s="68">
        <v>1014774</v>
      </c>
      <c r="I86" s="169"/>
      <c r="J86" s="68">
        <v>-979950</v>
      </c>
    </row>
    <row r="87" spans="1:15" ht="20.25" customHeight="1" x14ac:dyDescent="0.3">
      <c r="A87" s="134" t="s">
        <v>117</v>
      </c>
      <c r="B87" s="153"/>
      <c r="D87" s="70">
        <v>423244</v>
      </c>
      <c r="E87" s="169"/>
      <c r="F87" s="70">
        <v>1458536</v>
      </c>
      <c r="G87" s="169"/>
      <c r="H87" s="52">
        <v>0</v>
      </c>
      <c r="I87" s="169"/>
      <c r="J87" s="52">
        <v>0</v>
      </c>
    </row>
    <row r="88" spans="1:15" ht="20.25" customHeight="1" thickBot="1" x14ac:dyDescent="0.35">
      <c r="A88" s="153" t="s">
        <v>337</v>
      </c>
      <c r="D88" s="61">
        <f>SUM(D86:D87)</f>
        <v>9528515</v>
      </c>
      <c r="E88" s="127"/>
      <c r="F88" s="61">
        <f>SUM(F86:F87)</f>
        <v>6268069</v>
      </c>
      <c r="G88" s="127"/>
      <c r="H88" s="61">
        <f>SUM(H86:H87)</f>
        <v>1014774</v>
      </c>
      <c r="I88" s="127"/>
      <c r="J88" s="61">
        <f>SUM(J86:J87)</f>
        <v>-979950</v>
      </c>
      <c r="L88" s="122"/>
      <c r="M88" s="122"/>
      <c r="N88" s="122"/>
      <c r="O88" s="122"/>
    </row>
    <row r="89" spans="1:15" ht="21.75" customHeight="1" thickTop="1" x14ac:dyDescent="0.3">
      <c r="A89" s="153"/>
      <c r="D89" s="127"/>
      <c r="E89" s="127"/>
      <c r="F89" s="127"/>
      <c r="G89" s="127"/>
      <c r="H89" s="127"/>
      <c r="I89" s="127"/>
      <c r="J89" s="127"/>
    </row>
    <row r="90" spans="1:15" ht="21.75" customHeight="1" x14ac:dyDescent="0.3">
      <c r="A90" s="149" t="s">
        <v>0</v>
      </c>
      <c r="B90" s="153"/>
      <c r="C90" s="153"/>
      <c r="D90" s="166"/>
      <c r="E90" s="166"/>
      <c r="F90" s="166"/>
    </row>
    <row r="91" spans="1:15" ht="21.75" customHeight="1" x14ac:dyDescent="0.3">
      <c r="A91" s="149" t="s">
        <v>1</v>
      </c>
      <c r="B91" s="153"/>
      <c r="C91" s="153"/>
      <c r="D91" s="166"/>
      <c r="E91" s="166"/>
      <c r="F91" s="166"/>
    </row>
    <row r="92" spans="1:15" ht="21.5" customHeight="1" x14ac:dyDescent="0.3">
      <c r="A92" s="150" t="s">
        <v>93</v>
      </c>
      <c r="B92" s="153"/>
      <c r="C92" s="119"/>
    </row>
    <row r="93" spans="1:15" ht="21" customHeight="1" x14ac:dyDescent="0.3">
      <c r="H93" s="49"/>
      <c r="I93" s="50"/>
      <c r="J93" s="156" t="s">
        <v>3</v>
      </c>
    </row>
    <row r="94" spans="1:15" ht="21" customHeight="1" x14ac:dyDescent="0.3">
      <c r="D94" s="294" t="s">
        <v>4</v>
      </c>
      <c r="E94" s="294"/>
      <c r="F94" s="294"/>
      <c r="G94" s="157"/>
      <c r="H94" s="294" t="s">
        <v>5</v>
      </c>
      <c r="I94" s="294"/>
      <c r="J94" s="294"/>
    </row>
    <row r="95" spans="1:15" ht="21" customHeight="1" x14ac:dyDescent="0.3">
      <c r="D95" s="295" t="s">
        <v>6</v>
      </c>
      <c r="E95" s="295"/>
      <c r="F95" s="295"/>
      <c r="G95" s="157"/>
      <c r="H95" s="295" t="s">
        <v>6</v>
      </c>
      <c r="I95" s="295"/>
      <c r="J95" s="295"/>
    </row>
    <row r="96" spans="1:15" ht="21" customHeight="1" x14ac:dyDescent="0.3">
      <c r="D96" s="296" t="s">
        <v>328</v>
      </c>
      <c r="E96" s="296"/>
      <c r="F96" s="296"/>
      <c r="G96" s="158"/>
      <c r="H96" s="296" t="s">
        <v>328</v>
      </c>
      <c r="I96" s="296"/>
      <c r="J96" s="296"/>
    </row>
    <row r="97" spans="1:10" ht="21" customHeight="1" x14ac:dyDescent="0.3">
      <c r="A97" s="153"/>
      <c r="B97" s="153"/>
      <c r="C97" s="118"/>
      <c r="D97" s="292" t="s">
        <v>8</v>
      </c>
      <c r="E97" s="293"/>
      <c r="F97" s="293"/>
      <c r="G97" s="158"/>
      <c r="H97" s="292" t="s">
        <v>8</v>
      </c>
      <c r="I97" s="293"/>
      <c r="J97" s="293"/>
    </row>
    <row r="98" spans="1:10" ht="21" customHeight="1" x14ac:dyDescent="0.3">
      <c r="A98" s="153"/>
      <c r="B98" s="153"/>
      <c r="C98" s="120" t="s">
        <v>10</v>
      </c>
      <c r="D98" s="111">
        <v>2022</v>
      </c>
      <c r="E98" s="112"/>
      <c r="F98" s="111">
        <v>2021</v>
      </c>
      <c r="G98" s="112"/>
      <c r="H98" s="111">
        <v>2022</v>
      </c>
      <c r="I98" s="112"/>
      <c r="J98" s="111">
        <v>2021</v>
      </c>
    </row>
    <row r="99" spans="1:10" ht="21.75" customHeight="1" x14ac:dyDescent="0.3">
      <c r="A99" s="159" t="s">
        <v>95</v>
      </c>
      <c r="B99" s="159"/>
      <c r="C99" s="120">
        <v>3</v>
      </c>
      <c r="D99" s="125"/>
      <c r="E99" s="125"/>
      <c r="F99" s="125"/>
      <c r="G99" s="125"/>
      <c r="H99" s="125"/>
      <c r="I99" s="125"/>
      <c r="J99" s="125"/>
    </row>
    <row r="100" spans="1:10" ht="21.75" customHeight="1" x14ac:dyDescent="0.3">
      <c r="A100" s="134" t="s">
        <v>96</v>
      </c>
      <c r="C100" s="120">
        <v>9</v>
      </c>
      <c r="D100" s="124">
        <v>455148800</v>
      </c>
      <c r="E100" s="125"/>
      <c r="F100" s="124">
        <v>374923222</v>
      </c>
      <c r="G100" s="125"/>
      <c r="H100" s="160">
        <v>21244146</v>
      </c>
      <c r="I100" s="125"/>
      <c r="J100" s="160">
        <v>20814130</v>
      </c>
    </row>
    <row r="101" spans="1:10" ht="21.75" customHeight="1" x14ac:dyDescent="0.3">
      <c r="A101" s="134" t="s">
        <v>97</v>
      </c>
      <c r="C101" s="120">
        <v>4</v>
      </c>
      <c r="D101" s="94">
        <v>2303927</v>
      </c>
      <c r="E101" s="125"/>
      <c r="F101" s="94">
        <v>2029639</v>
      </c>
      <c r="G101" s="125"/>
      <c r="H101" s="65">
        <v>8609069</v>
      </c>
      <c r="I101" s="67"/>
      <c r="J101" s="65">
        <v>361737</v>
      </c>
    </row>
    <row r="102" spans="1:10" ht="21.75" customHeight="1" x14ac:dyDescent="0.3">
      <c r="A102" s="134" t="s">
        <v>98</v>
      </c>
      <c r="D102" s="94">
        <v>598610</v>
      </c>
      <c r="E102" s="125"/>
      <c r="F102" s="94">
        <v>581599</v>
      </c>
      <c r="G102" s="125"/>
      <c r="H102" s="160">
        <v>521533</v>
      </c>
      <c r="I102" s="125"/>
      <c r="J102" s="160">
        <v>802760</v>
      </c>
    </row>
    <row r="103" spans="1:10" ht="21.75" customHeight="1" x14ac:dyDescent="0.3">
      <c r="A103" s="134" t="s">
        <v>99</v>
      </c>
      <c r="D103" s="124">
        <v>60124</v>
      </c>
      <c r="E103" s="125"/>
      <c r="F103" s="124">
        <v>64008</v>
      </c>
      <c r="G103" s="125"/>
      <c r="H103" s="160">
        <v>16547680</v>
      </c>
      <c r="I103" s="125"/>
      <c r="J103" s="160">
        <v>5538561</v>
      </c>
    </row>
    <row r="104" spans="1:10" ht="21.75" customHeight="1" x14ac:dyDescent="0.3">
      <c r="A104" s="134" t="s">
        <v>100</v>
      </c>
      <c r="D104" s="65">
        <v>144123</v>
      </c>
      <c r="E104" s="67"/>
      <c r="F104" s="65">
        <v>351237</v>
      </c>
      <c r="G104" s="125"/>
      <c r="H104" s="65">
        <v>673269</v>
      </c>
      <c r="I104" s="125"/>
      <c r="J104" s="65">
        <v>82305</v>
      </c>
    </row>
    <row r="105" spans="1:10" ht="21.75" customHeight="1" x14ac:dyDescent="0.3">
      <c r="A105" s="134" t="s">
        <v>350</v>
      </c>
      <c r="C105" s="120">
        <v>5</v>
      </c>
      <c r="D105" s="65">
        <v>1429983</v>
      </c>
      <c r="E105" s="67"/>
      <c r="F105" s="65">
        <v>0</v>
      </c>
      <c r="G105" s="125"/>
      <c r="H105" s="65">
        <v>608201</v>
      </c>
      <c r="I105" s="125"/>
      <c r="J105" s="65">
        <v>0</v>
      </c>
    </row>
    <row r="106" spans="1:10" ht="21.75" customHeight="1" x14ac:dyDescent="0.3">
      <c r="A106" s="134" t="s">
        <v>351</v>
      </c>
      <c r="D106" s="67">
        <v>0</v>
      </c>
      <c r="E106" s="125"/>
      <c r="F106" s="65">
        <v>486831</v>
      </c>
      <c r="G106" s="125"/>
      <c r="H106" s="67">
        <v>0</v>
      </c>
      <c r="I106" s="125"/>
      <c r="J106" s="65">
        <v>0</v>
      </c>
    </row>
    <row r="107" spans="1:10" ht="21.75" customHeight="1" x14ac:dyDescent="0.3">
      <c r="A107" s="134" t="s">
        <v>102</v>
      </c>
      <c r="D107" s="92">
        <v>2619793</v>
      </c>
      <c r="E107" s="125"/>
      <c r="F107" s="92">
        <v>2886204</v>
      </c>
      <c r="G107" s="125"/>
      <c r="H107" s="160">
        <v>224203</v>
      </c>
      <c r="I107" s="125"/>
      <c r="J107" s="160">
        <v>21202</v>
      </c>
    </row>
    <row r="108" spans="1:10" ht="21.75" customHeight="1" x14ac:dyDescent="0.3">
      <c r="A108" s="153" t="s">
        <v>103</v>
      </c>
      <c r="B108" s="153"/>
      <c r="D108" s="53">
        <f>SUM(D100:D107)</f>
        <v>462305360</v>
      </c>
      <c r="E108" s="127"/>
      <c r="F108" s="53">
        <f>SUM(F100:F107)</f>
        <v>381322740</v>
      </c>
      <c r="G108" s="127"/>
      <c r="H108" s="53">
        <f>SUM(H100:H107)</f>
        <v>48428101</v>
      </c>
      <c r="I108" s="127"/>
      <c r="J108" s="53">
        <f>SUM(J100:J107)</f>
        <v>27620695</v>
      </c>
    </row>
    <row r="109" spans="1:10" ht="6.5" customHeight="1" x14ac:dyDescent="0.3">
      <c r="A109" s="153"/>
      <c r="B109" s="153"/>
      <c r="D109" s="125"/>
      <c r="E109" s="125"/>
      <c r="F109" s="125"/>
      <c r="G109" s="125"/>
      <c r="H109" s="125"/>
      <c r="I109" s="125"/>
      <c r="J109" s="125"/>
    </row>
    <row r="110" spans="1:10" ht="21.75" customHeight="1" x14ac:dyDescent="0.3">
      <c r="A110" s="159" t="s">
        <v>104</v>
      </c>
      <c r="B110" s="159"/>
      <c r="C110" s="120">
        <v>3</v>
      </c>
      <c r="D110" s="125"/>
      <c r="E110" s="125"/>
      <c r="F110" s="125"/>
      <c r="G110" s="125"/>
      <c r="H110" s="125"/>
      <c r="I110" s="125"/>
      <c r="J110" s="125"/>
    </row>
    <row r="111" spans="1:10" ht="21.75" customHeight="1" x14ac:dyDescent="0.3">
      <c r="A111" s="134" t="s">
        <v>105</v>
      </c>
      <c r="D111" s="124">
        <v>390754885</v>
      </c>
      <c r="E111" s="125"/>
      <c r="F111" s="124">
        <v>318794909</v>
      </c>
      <c r="G111" s="125"/>
      <c r="H111" s="160">
        <v>19876384</v>
      </c>
      <c r="I111" s="125"/>
      <c r="J111" s="160">
        <v>18864614</v>
      </c>
    </row>
    <row r="112" spans="1:10" ht="21.75" customHeight="1" x14ac:dyDescent="0.3">
      <c r="A112" s="134" t="s">
        <v>106</v>
      </c>
      <c r="D112" s="124">
        <v>16536332</v>
      </c>
      <c r="E112" s="125"/>
      <c r="F112" s="124">
        <v>14727370</v>
      </c>
      <c r="G112" s="125"/>
      <c r="H112" s="160">
        <v>679636</v>
      </c>
      <c r="I112" s="125"/>
      <c r="J112" s="160">
        <v>639779</v>
      </c>
    </row>
    <row r="113" spans="1:10" ht="21.75" customHeight="1" x14ac:dyDescent="0.3">
      <c r="A113" s="134" t="s">
        <v>107</v>
      </c>
      <c r="D113" s="94">
        <v>23536594</v>
      </c>
      <c r="E113" s="125"/>
      <c r="F113" s="94">
        <v>22381446</v>
      </c>
      <c r="G113" s="125"/>
      <c r="H113" s="160">
        <v>1886614</v>
      </c>
      <c r="I113" s="125"/>
      <c r="J113" s="160">
        <v>1817453</v>
      </c>
    </row>
    <row r="114" spans="1:10" ht="21.75" customHeight="1" x14ac:dyDescent="0.3">
      <c r="A114" s="134" t="s">
        <v>354</v>
      </c>
      <c r="D114" s="125">
        <v>-941640</v>
      </c>
      <c r="E114" s="125"/>
      <c r="F114" s="124">
        <v>3861391</v>
      </c>
      <c r="G114" s="125"/>
      <c r="H114" s="67">
        <v>0</v>
      </c>
      <c r="I114" s="125"/>
      <c r="J114" s="67">
        <v>0</v>
      </c>
    </row>
    <row r="115" spans="1:10" ht="21.75" customHeight="1" x14ac:dyDescent="0.3">
      <c r="A115" s="134" t="s">
        <v>390</v>
      </c>
      <c r="D115" s="91">
        <v>-5756</v>
      </c>
      <c r="E115" s="125"/>
      <c r="F115" s="91">
        <v>-780</v>
      </c>
      <c r="G115" s="67"/>
      <c r="H115" s="91">
        <v>0</v>
      </c>
      <c r="I115" s="67"/>
      <c r="J115" s="91">
        <v>0</v>
      </c>
    </row>
    <row r="116" spans="1:10" ht="21.75" customHeight="1" x14ac:dyDescent="0.3">
      <c r="A116" s="134" t="s">
        <v>109</v>
      </c>
      <c r="D116" s="91">
        <v>2131380</v>
      </c>
      <c r="E116" s="125"/>
      <c r="F116" s="91">
        <v>1827038</v>
      </c>
      <c r="G116" s="67"/>
      <c r="H116" s="91">
        <v>12784</v>
      </c>
      <c r="I116" s="67"/>
      <c r="J116" s="91">
        <v>8624</v>
      </c>
    </row>
    <row r="117" spans="1:10" ht="21.75" customHeight="1" x14ac:dyDescent="0.3">
      <c r="A117" s="134" t="s">
        <v>110</v>
      </c>
      <c r="D117" s="92">
        <v>12192075</v>
      </c>
      <c r="E117" s="125"/>
      <c r="F117" s="92">
        <v>10396979</v>
      </c>
      <c r="G117" s="125"/>
      <c r="H117" s="71">
        <v>3869143</v>
      </c>
      <c r="I117" s="125"/>
      <c r="J117" s="71">
        <v>3908490</v>
      </c>
    </row>
    <row r="118" spans="1:10" ht="21.75" customHeight="1" x14ac:dyDescent="0.3">
      <c r="A118" s="153" t="s">
        <v>111</v>
      </c>
      <c r="B118" s="153"/>
      <c r="D118" s="53">
        <f>SUM(D111:D117)</f>
        <v>444203870</v>
      </c>
      <c r="E118" s="127"/>
      <c r="F118" s="53">
        <f>SUM(F111:F117)</f>
        <v>371988353</v>
      </c>
      <c r="G118" s="127"/>
      <c r="H118" s="172">
        <f>SUM(H111:H117)</f>
        <v>26324561</v>
      </c>
      <c r="I118" s="127"/>
      <c r="J118" s="172">
        <f>SUM(J111:J117)</f>
        <v>25238960</v>
      </c>
    </row>
    <row r="119" spans="1:10" ht="7.25" customHeight="1" x14ac:dyDescent="0.3">
      <c r="A119" s="153"/>
      <c r="B119" s="153"/>
      <c r="D119" s="125"/>
      <c r="E119" s="125"/>
      <c r="F119" s="125"/>
      <c r="G119" s="125"/>
      <c r="H119" s="125"/>
      <c r="I119" s="125"/>
      <c r="J119" s="125"/>
    </row>
    <row r="120" spans="1:10" ht="21.75" customHeight="1" x14ac:dyDescent="0.3">
      <c r="A120" s="134" t="s">
        <v>137</v>
      </c>
      <c r="B120" s="153"/>
      <c r="D120" s="125"/>
      <c r="E120" s="125"/>
      <c r="F120" s="125"/>
      <c r="G120" s="125"/>
      <c r="H120" s="125"/>
      <c r="I120" s="125"/>
      <c r="J120" s="125"/>
    </row>
    <row r="121" spans="1:10" ht="21.75" customHeight="1" x14ac:dyDescent="0.3">
      <c r="A121" s="134" t="s">
        <v>112</v>
      </c>
      <c r="B121" s="118"/>
      <c r="D121" s="173">
        <v>1165118</v>
      </c>
      <c r="E121" s="125"/>
      <c r="F121" s="173">
        <v>1530335</v>
      </c>
      <c r="G121" s="125"/>
      <c r="H121" s="66">
        <v>0</v>
      </c>
      <c r="I121" s="67"/>
      <c r="J121" s="66">
        <v>0</v>
      </c>
    </row>
    <row r="122" spans="1:10" ht="21.75" customHeight="1" x14ac:dyDescent="0.3">
      <c r="A122" s="153" t="s">
        <v>388</v>
      </c>
      <c r="B122" s="153"/>
      <c r="C122" s="163"/>
      <c r="D122" s="56">
        <f>D108-D118+D121</f>
        <v>19266608</v>
      </c>
      <c r="E122" s="127"/>
      <c r="F122" s="56">
        <f>F108-F118+F121</f>
        <v>10864722</v>
      </c>
      <c r="G122" s="127"/>
      <c r="H122" s="56">
        <f>H108-H118+H121</f>
        <v>22103540</v>
      </c>
      <c r="I122" s="127"/>
      <c r="J122" s="56">
        <f>J108-J118+J121</f>
        <v>2381735</v>
      </c>
    </row>
    <row r="123" spans="1:10" ht="21.75" customHeight="1" x14ac:dyDescent="0.3">
      <c r="A123" s="134" t="s">
        <v>113</v>
      </c>
      <c r="D123" s="92">
        <v>6700908</v>
      </c>
      <c r="E123" s="125"/>
      <c r="F123" s="92">
        <v>2603233</v>
      </c>
      <c r="G123" s="125"/>
      <c r="H123" s="71">
        <v>1073835</v>
      </c>
      <c r="I123" s="125"/>
      <c r="J123" s="71">
        <v>-884642</v>
      </c>
    </row>
    <row r="124" spans="1:10" ht="21.75" customHeight="1" thickBot="1" x14ac:dyDescent="0.35">
      <c r="A124" s="153" t="s">
        <v>114</v>
      </c>
      <c r="B124" s="153"/>
      <c r="D124" s="55">
        <f>D122-D123</f>
        <v>12565700</v>
      </c>
      <c r="E124" s="127"/>
      <c r="F124" s="55">
        <f>F122-F123</f>
        <v>8261489</v>
      </c>
      <c r="G124" s="127"/>
      <c r="H124" s="164">
        <f>H122-H123</f>
        <v>21029705</v>
      </c>
      <c r="I124" s="127"/>
      <c r="J124" s="164">
        <f>J122-J123</f>
        <v>3266377</v>
      </c>
    </row>
    <row r="125" spans="1:10" ht="6.5" customHeight="1" thickTop="1" x14ac:dyDescent="0.3">
      <c r="A125" s="153"/>
      <c r="B125" s="153"/>
      <c r="D125" s="125"/>
      <c r="E125" s="125"/>
      <c r="F125" s="125"/>
      <c r="G125" s="125"/>
      <c r="H125" s="125"/>
      <c r="I125" s="125"/>
      <c r="J125" s="125"/>
    </row>
    <row r="126" spans="1:10" ht="21.75" customHeight="1" x14ac:dyDescent="0.3">
      <c r="A126" s="153" t="s">
        <v>115</v>
      </c>
      <c r="D126" s="125"/>
      <c r="E126" s="125"/>
      <c r="F126" s="125"/>
      <c r="G126" s="125"/>
      <c r="H126" s="125"/>
      <c r="I126" s="125"/>
      <c r="J126" s="125"/>
    </row>
    <row r="127" spans="1:10" ht="21.75" customHeight="1" x14ac:dyDescent="0.3">
      <c r="A127" s="134" t="s">
        <v>116</v>
      </c>
      <c r="D127" s="160">
        <v>12157908</v>
      </c>
      <c r="E127" s="125"/>
      <c r="F127" s="160">
        <v>6308438</v>
      </c>
      <c r="G127" s="125"/>
      <c r="H127" s="125">
        <v>21029705</v>
      </c>
      <c r="I127" s="125"/>
      <c r="J127" s="125">
        <v>3266377</v>
      </c>
    </row>
    <row r="128" spans="1:10" ht="21.75" customHeight="1" x14ac:dyDescent="0.3">
      <c r="A128" s="134" t="s">
        <v>117</v>
      </c>
      <c r="D128" s="174">
        <v>407792</v>
      </c>
      <c r="E128" s="125"/>
      <c r="F128" s="174">
        <v>1953051</v>
      </c>
      <c r="G128" s="125"/>
      <c r="H128" s="66">
        <v>0</v>
      </c>
      <c r="I128" s="67"/>
      <c r="J128" s="66">
        <v>0</v>
      </c>
    </row>
    <row r="129" spans="1:15" ht="21.75" customHeight="1" thickBot="1" x14ac:dyDescent="0.35">
      <c r="A129" s="153" t="s">
        <v>114</v>
      </c>
      <c r="B129" s="153"/>
      <c r="D129" s="55">
        <f>SUM(D127:D128)</f>
        <v>12565700</v>
      </c>
      <c r="E129" s="127"/>
      <c r="F129" s="55">
        <f>SUM(F127:F128)</f>
        <v>8261489</v>
      </c>
      <c r="G129" s="127"/>
      <c r="H129" s="55">
        <f>SUM(H127:H128)</f>
        <v>21029705</v>
      </c>
      <c r="I129" s="127"/>
      <c r="J129" s="55">
        <f>SUM(J127:J128)</f>
        <v>3266377</v>
      </c>
      <c r="L129" s="122"/>
      <c r="M129" s="122"/>
      <c r="N129" s="122"/>
      <c r="O129" s="122"/>
    </row>
    <row r="130" spans="1:15" ht="5.75" customHeight="1" thickTop="1" x14ac:dyDescent="0.3">
      <c r="A130" s="153"/>
      <c r="B130" s="153"/>
      <c r="D130" s="125"/>
      <c r="E130" s="125"/>
      <c r="F130" s="125"/>
      <c r="G130" s="125"/>
      <c r="H130" s="125"/>
      <c r="I130" s="125"/>
      <c r="J130" s="125"/>
    </row>
    <row r="131" spans="1:15" ht="21.75" customHeight="1" thickBot="1" x14ac:dyDescent="0.35">
      <c r="A131" s="162" t="s">
        <v>118</v>
      </c>
      <c r="B131" s="153"/>
      <c r="C131" s="120">
        <v>10</v>
      </c>
      <c r="D131" s="93">
        <v>1.48</v>
      </c>
      <c r="E131" s="56"/>
      <c r="F131" s="93">
        <v>0.73</v>
      </c>
      <c r="G131" s="127"/>
      <c r="H131" s="165">
        <v>2.4500000000000002</v>
      </c>
      <c r="I131" s="56"/>
      <c r="J131" s="165">
        <v>0.33</v>
      </c>
    </row>
    <row r="132" spans="1:15" ht="21.75" customHeight="1" thickTop="1" thickBot="1" x14ac:dyDescent="0.35">
      <c r="A132" s="283" t="s">
        <v>429</v>
      </c>
      <c r="B132" s="283"/>
      <c r="C132" s="46">
        <v>10</v>
      </c>
      <c r="D132" s="93">
        <v>1.48</v>
      </c>
      <c r="E132" s="271"/>
      <c r="F132" s="93">
        <v>0.73</v>
      </c>
      <c r="G132" s="271"/>
      <c r="H132" s="284">
        <v>2.4500000000000002</v>
      </c>
      <c r="I132" s="271"/>
      <c r="J132" s="284">
        <v>0.33</v>
      </c>
    </row>
    <row r="133" spans="1:15" ht="21.75" customHeight="1" thickTop="1" x14ac:dyDescent="0.7">
      <c r="A133" s="153"/>
      <c r="B133" s="153"/>
      <c r="D133" s="113"/>
      <c r="E133" s="166"/>
      <c r="F133" s="113"/>
      <c r="G133" s="127"/>
      <c r="H133" s="167"/>
      <c r="I133" s="127"/>
      <c r="J133" s="167"/>
    </row>
    <row r="134" spans="1:15" ht="21.75" customHeight="1" x14ac:dyDescent="0.3">
      <c r="A134" s="149" t="s">
        <v>0</v>
      </c>
      <c r="B134" s="153"/>
      <c r="C134" s="153"/>
      <c r="D134" s="166"/>
      <c r="E134" s="166"/>
      <c r="F134" s="166"/>
    </row>
    <row r="135" spans="1:15" ht="21.75" customHeight="1" x14ac:dyDescent="0.3">
      <c r="A135" s="149" t="s">
        <v>1</v>
      </c>
      <c r="B135" s="153"/>
      <c r="C135" s="153"/>
      <c r="D135" s="166"/>
      <c r="E135" s="166"/>
      <c r="F135" s="166"/>
    </row>
    <row r="136" spans="1:15" ht="21.75" customHeight="1" x14ac:dyDescent="0.3">
      <c r="A136" s="150" t="s">
        <v>119</v>
      </c>
      <c r="B136" s="153"/>
      <c r="C136" s="119"/>
    </row>
    <row r="137" spans="1:15" ht="21" customHeight="1" x14ac:dyDescent="0.3">
      <c r="H137" s="49"/>
      <c r="I137" s="50"/>
      <c r="J137" s="156" t="s">
        <v>3</v>
      </c>
    </row>
    <row r="138" spans="1:15" ht="21" customHeight="1" x14ac:dyDescent="0.3">
      <c r="A138" s="162"/>
      <c r="B138" s="162"/>
      <c r="D138" s="294" t="s">
        <v>4</v>
      </c>
      <c r="E138" s="294"/>
      <c r="F138" s="294"/>
      <c r="G138" s="157"/>
      <c r="H138" s="294" t="s">
        <v>5</v>
      </c>
      <c r="I138" s="294"/>
      <c r="J138" s="294"/>
    </row>
    <row r="139" spans="1:15" ht="21" customHeight="1" x14ac:dyDescent="0.3">
      <c r="D139" s="295" t="s">
        <v>6</v>
      </c>
      <c r="E139" s="295"/>
      <c r="F139" s="295"/>
      <c r="G139" s="157"/>
      <c r="H139" s="295" t="s">
        <v>6</v>
      </c>
      <c r="I139" s="295"/>
      <c r="J139" s="295"/>
    </row>
    <row r="140" spans="1:15" ht="21" customHeight="1" x14ac:dyDescent="0.3">
      <c r="D140" s="296" t="s">
        <v>328</v>
      </c>
      <c r="E140" s="296"/>
      <c r="F140" s="296"/>
      <c r="G140" s="158"/>
      <c r="H140" s="296" t="s">
        <v>328</v>
      </c>
      <c r="I140" s="296"/>
      <c r="J140" s="296"/>
    </row>
    <row r="141" spans="1:15" ht="21" customHeight="1" x14ac:dyDescent="0.3">
      <c r="A141" s="153"/>
      <c r="B141" s="153"/>
      <c r="C141" s="118"/>
      <c r="D141" s="292" t="s">
        <v>8</v>
      </c>
      <c r="E141" s="293"/>
      <c r="F141" s="293"/>
      <c r="G141" s="158"/>
      <c r="H141" s="292" t="s">
        <v>8</v>
      </c>
      <c r="I141" s="293"/>
      <c r="J141" s="293"/>
    </row>
    <row r="142" spans="1:15" ht="21" customHeight="1" x14ac:dyDescent="0.3">
      <c r="A142" s="153"/>
      <c r="B142" s="153"/>
      <c r="C142" s="120" t="s">
        <v>10</v>
      </c>
      <c r="D142" s="111">
        <v>2022</v>
      </c>
      <c r="E142" s="112"/>
      <c r="F142" s="111">
        <v>2021</v>
      </c>
      <c r="G142" s="112"/>
      <c r="H142" s="111">
        <v>2022</v>
      </c>
      <c r="I142" s="112"/>
      <c r="J142" s="111">
        <v>2021</v>
      </c>
    </row>
    <row r="143" spans="1:15" ht="6" customHeight="1" x14ac:dyDescent="0.3">
      <c r="A143" s="159"/>
      <c r="B143" s="153"/>
      <c r="D143" s="175"/>
      <c r="E143" s="175"/>
      <c r="F143" s="175"/>
      <c r="G143" s="175"/>
      <c r="H143" s="175"/>
      <c r="I143" s="175"/>
      <c r="J143" s="175"/>
    </row>
    <row r="144" spans="1:15" ht="19.25" customHeight="1" x14ac:dyDescent="0.3">
      <c r="A144" s="153" t="s">
        <v>114</v>
      </c>
      <c r="D144" s="56">
        <v>12565700</v>
      </c>
      <c r="E144" s="127"/>
      <c r="F144" s="56">
        <f>F129</f>
        <v>8261489</v>
      </c>
      <c r="G144" s="127"/>
      <c r="H144" s="56">
        <v>21029705</v>
      </c>
      <c r="I144" s="127"/>
      <c r="J144" s="56">
        <f>J129</f>
        <v>3266377</v>
      </c>
    </row>
    <row r="145" spans="1:10" ht="5" customHeight="1" x14ac:dyDescent="0.3">
      <c r="A145" s="153"/>
      <c r="D145" s="169"/>
      <c r="E145" s="169"/>
      <c r="F145" s="169"/>
      <c r="G145" s="169"/>
      <c r="H145" s="169"/>
      <c r="I145" s="169"/>
      <c r="J145" s="169"/>
    </row>
    <row r="146" spans="1:10" ht="20.25" customHeight="1" x14ac:dyDescent="0.3">
      <c r="A146" s="153" t="s">
        <v>120</v>
      </c>
      <c r="D146" s="169"/>
      <c r="E146" s="169"/>
      <c r="F146" s="169"/>
      <c r="G146" s="169"/>
      <c r="H146" s="169"/>
      <c r="I146" s="169"/>
      <c r="J146" s="169"/>
    </row>
    <row r="147" spans="1:10" ht="20.25" customHeight="1" x14ac:dyDescent="0.3">
      <c r="A147" s="159" t="s">
        <v>121</v>
      </c>
      <c r="D147" s="169"/>
      <c r="E147" s="169"/>
      <c r="F147" s="169"/>
      <c r="G147" s="169"/>
      <c r="H147" s="169"/>
      <c r="I147" s="169"/>
      <c r="J147" s="169"/>
    </row>
    <row r="148" spans="1:10" ht="20.25" customHeight="1" x14ac:dyDescent="0.3">
      <c r="A148" s="159" t="s">
        <v>122</v>
      </c>
      <c r="D148" s="169"/>
      <c r="E148" s="169"/>
      <c r="F148" s="169"/>
      <c r="G148" s="169"/>
      <c r="H148" s="169"/>
      <c r="I148" s="169"/>
      <c r="J148" s="169"/>
    </row>
    <row r="149" spans="1:10" ht="20.25" customHeight="1" x14ac:dyDescent="0.3">
      <c r="A149" s="118" t="s">
        <v>123</v>
      </c>
      <c r="D149" s="69">
        <v>18015717</v>
      </c>
      <c r="E149" s="169"/>
      <c r="F149" s="69">
        <v>19379642</v>
      </c>
      <c r="G149" s="169"/>
      <c r="H149" s="68">
        <v>0</v>
      </c>
      <c r="I149" s="169"/>
      <c r="J149" s="68">
        <v>0</v>
      </c>
    </row>
    <row r="150" spans="1:10" ht="20.25" customHeight="1" x14ac:dyDescent="0.3">
      <c r="A150" s="118" t="s">
        <v>378</v>
      </c>
      <c r="D150" s="69">
        <v>-37978</v>
      </c>
      <c r="E150" s="169"/>
      <c r="F150" s="68">
        <v>0</v>
      </c>
      <c r="G150" s="169"/>
      <c r="H150" s="68">
        <v>0</v>
      </c>
      <c r="I150" s="169"/>
      <c r="J150" s="68">
        <v>0</v>
      </c>
    </row>
    <row r="151" spans="1:10" ht="20.25" customHeight="1" x14ac:dyDescent="0.3">
      <c r="A151" s="118" t="s">
        <v>124</v>
      </c>
      <c r="B151" s="118"/>
      <c r="D151" s="69">
        <v>3048339</v>
      </c>
      <c r="E151" s="169"/>
      <c r="F151" s="69">
        <v>596352</v>
      </c>
      <c r="G151" s="169"/>
      <c r="H151" s="68">
        <v>7802</v>
      </c>
      <c r="I151" s="169"/>
      <c r="J151" s="68">
        <v>-4709</v>
      </c>
    </row>
    <row r="152" spans="1:10" ht="20.25" customHeight="1" x14ac:dyDescent="0.3">
      <c r="A152" s="238" t="s">
        <v>352</v>
      </c>
      <c r="B152" s="118"/>
      <c r="D152" s="69"/>
      <c r="E152" s="169"/>
      <c r="F152" s="69"/>
      <c r="G152" s="169"/>
      <c r="H152" s="68"/>
      <c r="I152" s="169"/>
      <c r="J152" s="68"/>
    </row>
    <row r="153" spans="1:10" ht="20.25" customHeight="1" x14ac:dyDescent="0.3">
      <c r="A153" s="238" t="s">
        <v>353</v>
      </c>
      <c r="B153" s="118"/>
      <c r="D153" s="69">
        <v>1341199</v>
      </c>
      <c r="E153" s="169"/>
      <c r="F153" s="69">
        <v>7495807</v>
      </c>
      <c r="G153" s="169"/>
      <c r="H153" s="68">
        <v>0</v>
      </c>
      <c r="I153" s="169"/>
      <c r="J153" s="68">
        <v>0</v>
      </c>
    </row>
    <row r="154" spans="1:10" ht="20.25" customHeight="1" x14ac:dyDescent="0.3">
      <c r="A154" s="134" t="s">
        <v>125</v>
      </c>
      <c r="D154" s="169"/>
      <c r="E154" s="169"/>
      <c r="F154" s="169"/>
      <c r="G154" s="169"/>
      <c r="H154" s="57"/>
      <c r="I154" s="169"/>
      <c r="J154" s="57"/>
    </row>
    <row r="155" spans="1:10" ht="20.25" customHeight="1" x14ac:dyDescent="0.3">
      <c r="A155" s="134" t="s">
        <v>122</v>
      </c>
      <c r="D155" s="70">
        <v>37107</v>
      </c>
      <c r="E155" s="169"/>
      <c r="F155" s="70">
        <v>-8695</v>
      </c>
      <c r="G155" s="169"/>
      <c r="H155" s="52">
        <v>-1560</v>
      </c>
      <c r="I155" s="169"/>
      <c r="J155" s="52">
        <v>942</v>
      </c>
    </row>
    <row r="156" spans="1:10" ht="20.25" customHeight="1" x14ac:dyDescent="0.3">
      <c r="A156" s="170" t="s">
        <v>126</v>
      </c>
      <c r="D156" s="169"/>
      <c r="E156" s="169"/>
      <c r="F156" s="169"/>
      <c r="G156" s="169"/>
      <c r="H156" s="169"/>
      <c r="I156" s="169"/>
      <c r="J156" s="169"/>
    </row>
    <row r="157" spans="1:10" ht="20.25" customHeight="1" x14ac:dyDescent="0.3">
      <c r="A157" s="170" t="s">
        <v>122</v>
      </c>
      <c r="B157" s="118"/>
      <c r="C157" s="163"/>
      <c r="D157" s="58">
        <f>SUM(D149:D155)</f>
        <v>22404384</v>
      </c>
      <c r="E157" s="56"/>
      <c r="F157" s="58">
        <f>SUM(F149:F155)</f>
        <v>27463106</v>
      </c>
      <c r="G157" s="127"/>
      <c r="H157" s="58">
        <f>SUM(H149:H155)</f>
        <v>6242</v>
      </c>
      <c r="I157" s="56"/>
      <c r="J157" s="58">
        <f>SUM(J149:J155)</f>
        <v>-3767</v>
      </c>
    </row>
    <row r="158" spans="1:10" ht="5.75" customHeight="1" x14ac:dyDescent="0.3">
      <c r="A158" s="170"/>
      <c r="B158" s="118"/>
      <c r="C158" s="163"/>
      <c r="D158" s="56"/>
      <c r="E158" s="56"/>
      <c r="F158" s="56"/>
      <c r="G158" s="127"/>
      <c r="H158" s="56"/>
      <c r="I158" s="56"/>
      <c r="J158" s="56"/>
    </row>
    <row r="159" spans="1:10" ht="20.25" customHeight="1" x14ac:dyDescent="0.3">
      <c r="A159" s="159" t="s">
        <v>140</v>
      </c>
      <c r="D159" s="169"/>
      <c r="E159" s="169"/>
      <c r="F159" s="169"/>
      <c r="G159" s="169"/>
      <c r="H159" s="169"/>
      <c r="I159" s="169"/>
      <c r="J159" s="169"/>
    </row>
    <row r="160" spans="1:10" ht="20.25" customHeight="1" x14ac:dyDescent="0.3">
      <c r="A160" s="159" t="s">
        <v>122</v>
      </c>
      <c r="D160" s="169"/>
      <c r="E160" s="169"/>
      <c r="F160" s="169"/>
      <c r="G160" s="169"/>
      <c r="H160" s="169"/>
      <c r="I160" s="169"/>
      <c r="J160" s="169"/>
    </row>
    <row r="161" spans="1:10" ht="20.25" customHeight="1" x14ac:dyDescent="0.3">
      <c r="A161" s="134" t="s">
        <v>128</v>
      </c>
      <c r="D161" s="169"/>
      <c r="E161" s="169"/>
      <c r="F161" s="118"/>
      <c r="G161" s="169"/>
      <c r="H161" s="169"/>
      <c r="I161" s="169"/>
      <c r="J161" s="118"/>
    </row>
    <row r="162" spans="1:10" ht="20.25" customHeight="1" x14ac:dyDescent="0.3">
      <c r="A162" s="134" t="s">
        <v>129</v>
      </c>
      <c r="D162" s="69">
        <v>1023231</v>
      </c>
      <c r="E162" s="169"/>
      <c r="F162" s="169">
        <v>-37709</v>
      </c>
      <c r="G162" s="169"/>
      <c r="H162" s="68">
        <v>-47000</v>
      </c>
      <c r="I162" s="169"/>
      <c r="J162" s="169">
        <v>110000</v>
      </c>
    </row>
    <row r="163" spans="1:10" ht="20.25" customHeight="1" x14ac:dyDescent="0.3">
      <c r="A163" s="238" t="s">
        <v>336</v>
      </c>
      <c r="B163" s="153"/>
      <c r="D163" s="69">
        <v>953760</v>
      </c>
      <c r="E163" s="169"/>
      <c r="F163" s="69">
        <v>-387</v>
      </c>
      <c r="G163" s="169"/>
      <c r="H163" s="68">
        <v>281739</v>
      </c>
      <c r="I163" s="169"/>
      <c r="J163" s="68">
        <v>0</v>
      </c>
    </row>
    <row r="164" spans="1:10" ht="20.25" customHeight="1" x14ac:dyDescent="0.3">
      <c r="A164" s="134" t="s">
        <v>331</v>
      </c>
      <c r="B164" s="153"/>
      <c r="C164" s="120">
        <v>6</v>
      </c>
      <c r="D164" s="69">
        <v>14981112</v>
      </c>
      <c r="E164" s="169"/>
      <c r="F164" s="69">
        <v>68083</v>
      </c>
      <c r="G164" s="169"/>
      <c r="H164" s="68">
        <v>2793350</v>
      </c>
      <c r="I164" s="169"/>
      <c r="J164" s="68">
        <v>0</v>
      </c>
    </row>
    <row r="165" spans="1:10" ht="20.25" customHeight="1" x14ac:dyDescent="0.3">
      <c r="A165" s="238" t="s">
        <v>355</v>
      </c>
      <c r="B165" s="153"/>
      <c r="D165" s="69"/>
      <c r="E165" s="169"/>
      <c r="F165" s="69"/>
      <c r="G165" s="169"/>
      <c r="H165" s="68"/>
      <c r="I165" s="169"/>
      <c r="J165" s="68"/>
    </row>
    <row r="166" spans="1:10" ht="20.25" customHeight="1" x14ac:dyDescent="0.3">
      <c r="A166" s="238" t="s">
        <v>356</v>
      </c>
      <c r="B166" s="153"/>
      <c r="D166" s="69">
        <v>196079</v>
      </c>
      <c r="E166" s="169"/>
      <c r="F166" s="69">
        <v>-36143</v>
      </c>
      <c r="G166" s="169"/>
      <c r="H166" s="68">
        <v>0</v>
      </c>
      <c r="I166" s="169"/>
      <c r="J166" s="68">
        <v>0</v>
      </c>
    </row>
    <row r="167" spans="1:10" ht="20.25" customHeight="1" x14ac:dyDescent="0.3">
      <c r="A167" s="134" t="s">
        <v>130</v>
      </c>
      <c r="B167" s="153"/>
      <c r="D167" s="57"/>
      <c r="E167" s="169"/>
      <c r="F167" s="57"/>
      <c r="G167" s="169"/>
      <c r="H167" s="57"/>
      <c r="I167" s="169"/>
      <c r="J167" s="57"/>
    </row>
    <row r="168" spans="1:10" ht="20.25" customHeight="1" x14ac:dyDescent="0.3">
      <c r="A168" s="134" t="s">
        <v>122</v>
      </c>
      <c r="B168" s="153"/>
      <c r="D168" s="70">
        <v>-3205878</v>
      </c>
      <c r="E168" s="169"/>
      <c r="F168" s="70">
        <v>-28143</v>
      </c>
      <c r="G168" s="169"/>
      <c r="H168" s="52">
        <v>-605617</v>
      </c>
      <c r="I168" s="169"/>
      <c r="J168" s="52">
        <v>-22000</v>
      </c>
    </row>
    <row r="169" spans="1:10" ht="20.25" customHeight="1" x14ac:dyDescent="0.3">
      <c r="A169" s="170" t="s">
        <v>131</v>
      </c>
      <c r="B169" s="153"/>
      <c r="D169" s="169"/>
      <c r="E169" s="169"/>
      <c r="F169" s="169"/>
      <c r="G169" s="169"/>
      <c r="H169" s="169"/>
      <c r="I169" s="169"/>
      <c r="J169" s="169"/>
    </row>
    <row r="170" spans="1:10" ht="20.25" customHeight="1" x14ac:dyDescent="0.3">
      <c r="A170" s="170" t="s">
        <v>122</v>
      </c>
      <c r="B170" s="153"/>
      <c r="D170" s="58">
        <f>SUM(D161:D168)</f>
        <v>13948304</v>
      </c>
      <c r="E170" s="127"/>
      <c r="F170" s="58">
        <f>SUM(F162:F168)</f>
        <v>-34299</v>
      </c>
      <c r="G170" s="127"/>
      <c r="H170" s="58">
        <f>SUM(H161:H168)</f>
        <v>2422472</v>
      </c>
      <c r="I170" s="56"/>
      <c r="J170" s="58">
        <f>SUM(J162:J168)</f>
        <v>88000</v>
      </c>
    </row>
    <row r="171" spans="1:10" ht="20.25" customHeight="1" x14ac:dyDescent="0.3">
      <c r="A171" s="153" t="s">
        <v>141</v>
      </c>
      <c r="B171" s="153"/>
      <c r="D171" s="169"/>
      <c r="E171" s="169"/>
      <c r="F171" s="169"/>
      <c r="G171" s="169"/>
      <c r="H171" s="169"/>
      <c r="I171" s="169"/>
      <c r="J171" s="169"/>
    </row>
    <row r="172" spans="1:10" ht="20.25" customHeight="1" x14ac:dyDescent="0.3">
      <c r="A172" s="153" t="s">
        <v>142</v>
      </c>
      <c r="B172" s="153"/>
      <c r="D172" s="58">
        <f>D157+D170</f>
        <v>36352688</v>
      </c>
      <c r="E172" s="127"/>
      <c r="F172" s="58">
        <f>F157+F170</f>
        <v>27428807</v>
      </c>
      <c r="G172" s="127"/>
      <c r="H172" s="58">
        <f>H157+H170</f>
        <v>2428714</v>
      </c>
      <c r="I172" s="56"/>
      <c r="J172" s="58">
        <f>J157+J170</f>
        <v>84233</v>
      </c>
    </row>
    <row r="173" spans="1:10" ht="20.25" customHeight="1" thickBot="1" x14ac:dyDescent="0.35">
      <c r="A173" s="153" t="s">
        <v>135</v>
      </c>
      <c r="D173" s="61">
        <f>D144+D172</f>
        <v>48918388</v>
      </c>
      <c r="E173" s="127"/>
      <c r="F173" s="61">
        <f>F144+F172</f>
        <v>35690296</v>
      </c>
      <c r="G173" s="127"/>
      <c r="H173" s="176">
        <f>H144+H172</f>
        <v>23458419</v>
      </c>
      <c r="I173" s="127"/>
      <c r="J173" s="176">
        <f>J144+J172</f>
        <v>3350610</v>
      </c>
    </row>
    <row r="174" spans="1:10" ht="5.75" customHeight="1" thickTop="1" x14ac:dyDescent="0.3">
      <c r="A174" s="153"/>
      <c r="D174" s="169"/>
      <c r="E174" s="169"/>
      <c r="F174" s="169"/>
      <c r="G174" s="169"/>
      <c r="H174" s="169"/>
      <c r="I174" s="169"/>
      <c r="J174" s="169"/>
    </row>
    <row r="175" spans="1:10" ht="20.25" customHeight="1" x14ac:dyDescent="0.3">
      <c r="A175" s="153" t="s">
        <v>143</v>
      </c>
      <c r="B175" s="153"/>
      <c r="D175" s="169"/>
      <c r="E175" s="169"/>
      <c r="F175" s="169"/>
      <c r="G175" s="169"/>
      <c r="H175" s="169"/>
      <c r="I175" s="169"/>
      <c r="J175" s="169"/>
    </row>
    <row r="176" spans="1:10" ht="20.25" customHeight="1" x14ac:dyDescent="0.3">
      <c r="A176" s="134" t="s">
        <v>144</v>
      </c>
      <c r="D176" s="69">
        <v>46632191</v>
      </c>
      <c r="E176" s="169"/>
      <c r="F176" s="69">
        <v>27712065</v>
      </c>
      <c r="G176" s="169"/>
      <c r="H176" s="68">
        <v>23458419</v>
      </c>
      <c r="I176" s="169"/>
      <c r="J176" s="68">
        <v>3350610</v>
      </c>
    </row>
    <row r="177" spans="1:15" ht="20.25" customHeight="1" x14ac:dyDescent="0.3">
      <c r="A177" s="134" t="s">
        <v>145</v>
      </c>
      <c r="B177" s="153"/>
      <c r="D177" s="52">
        <v>2286197</v>
      </c>
      <c r="E177" s="169"/>
      <c r="F177" s="52">
        <v>7978231</v>
      </c>
      <c r="G177" s="169"/>
      <c r="H177" s="66">
        <v>0</v>
      </c>
      <c r="I177" s="169"/>
      <c r="J177" s="66">
        <v>0</v>
      </c>
    </row>
    <row r="178" spans="1:15" ht="20.25" customHeight="1" thickBot="1" x14ac:dyDescent="0.35">
      <c r="A178" s="153" t="s">
        <v>135</v>
      </c>
      <c r="D178" s="61">
        <f>SUM(D176:D177)</f>
        <v>48918388</v>
      </c>
      <c r="E178" s="127"/>
      <c r="F178" s="61">
        <f>SUM(F176:F177)</f>
        <v>35690296</v>
      </c>
      <c r="G178" s="127"/>
      <c r="H178" s="61">
        <f>SUM(H176:H177)</f>
        <v>23458419</v>
      </c>
      <c r="I178" s="127"/>
      <c r="J178" s="61">
        <f>SUM(J176:J177)</f>
        <v>3350610</v>
      </c>
      <c r="L178" s="122"/>
      <c r="M178" s="122"/>
      <c r="N178" s="122"/>
      <c r="O178" s="122"/>
    </row>
    <row r="179" spans="1:15" ht="20.25" customHeight="1" thickTop="1" x14ac:dyDescent="0.3">
      <c r="A179" s="153"/>
      <c r="D179" s="127"/>
      <c r="E179" s="127"/>
      <c r="F179" s="127"/>
      <c r="G179" s="127"/>
      <c r="H179" s="127"/>
      <c r="I179" s="127"/>
      <c r="J179" s="127"/>
    </row>
  </sheetData>
  <mergeCells count="32">
    <mergeCell ref="D5:F5"/>
    <mergeCell ref="H5:J5"/>
    <mergeCell ref="D6:F6"/>
    <mergeCell ref="H6:J6"/>
    <mergeCell ref="D7:F7"/>
    <mergeCell ref="H7:J7"/>
    <mergeCell ref="D8:F8"/>
    <mergeCell ref="H8:J8"/>
    <mergeCell ref="D46:F46"/>
    <mergeCell ref="H46:J46"/>
    <mergeCell ref="D47:F47"/>
    <mergeCell ref="H47:J47"/>
    <mergeCell ref="D48:F48"/>
    <mergeCell ref="H48:J48"/>
    <mergeCell ref="D49:F49"/>
    <mergeCell ref="H49:J49"/>
    <mergeCell ref="D94:F94"/>
    <mergeCell ref="H94:J94"/>
    <mergeCell ref="D95:F95"/>
    <mergeCell ref="H95:J95"/>
    <mergeCell ref="D96:F96"/>
    <mergeCell ref="H96:J96"/>
    <mergeCell ref="D97:F97"/>
    <mergeCell ref="H97:J97"/>
    <mergeCell ref="D141:F141"/>
    <mergeCell ref="H141:J141"/>
    <mergeCell ref="D138:F138"/>
    <mergeCell ref="H138:J138"/>
    <mergeCell ref="D139:F139"/>
    <mergeCell ref="H139:J139"/>
    <mergeCell ref="D140:F140"/>
    <mergeCell ref="H140:J140"/>
  </mergeCells>
  <pageMargins left="0.8" right="0.8" top="0.48" bottom="0.5" header="0.5" footer="0.5"/>
  <pageSetup paperSize="9" scale="76" firstPageNumber="6" fitToHeight="4" orientation="portrait" useFirstPageNumber="1" r:id="rId1"/>
  <headerFooter>
    <oddFooter>&amp;L 
 The accompanying notes are an integral part of these financial statements.
&amp;C&amp;P</oddFooter>
  </headerFooter>
  <rowBreaks count="3" manualBreakCount="3">
    <brk id="41" max="16383" man="1"/>
    <brk id="89" max="16383" man="1"/>
    <brk id="133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view="pageBreakPreview" zoomScale="70" zoomScaleNormal="80" zoomScaleSheetLayoutView="70" workbookViewId="0">
      <selection activeCell="S14" sqref="S14"/>
    </sheetView>
  </sheetViews>
  <sheetFormatPr defaultColWidth="8.90625" defaultRowHeight="14" x14ac:dyDescent="0.3"/>
  <cols>
    <col min="1" max="1" width="49.6328125" style="118" customWidth="1"/>
    <col min="2" max="2" width="7.453125" style="118" customWidth="1"/>
    <col min="3" max="3" width="14.36328125" style="118" customWidth="1"/>
    <col min="4" max="4" width="1" style="118" customWidth="1"/>
    <col min="5" max="5" width="15.90625" style="118" bestFit="1" customWidth="1"/>
    <col min="6" max="6" width="1" style="118" customWidth="1"/>
    <col min="7" max="7" width="14.6328125" style="118" customWidth="1"/>
    <col min="8" max="8" width="1" style="118" customWidth="1"/>
    <col min="9" max="9" width="18.08984375" style="118" customWidth="1"/>
    <col min="10" max="10" width="1" style="118" customWidth="1"/>
    <col min="11" max="11" width="14.08984375" style="118" customWidth="1"/>
    <col min="12" max="12" width="1" style="118" customWidth="1"/>
    <col min="13" max="13" width="12.08984375" style="118" bestFit="1" customWidth="1"/>
    <col min="14" max="14" width="1" style="118" customWidth="1"/>
    <col min="15" max="15" width="16.81640625" style="118" bestFit="1" customWidth="1"/>
    <col min="16" max="16" width="1" style="118" customWidth="1"/>
    <col min="17" max="17" width="16.1796875" style="118" bestFit="1" customWidth="1"/>
    <col min="18" max="18" width="1" style="118" customWidth="1"/>
    <col min="19" max="19" width="16.1796875" style="118" bestFit="1" customWidth="1"/>
    <col min="20" max="20" width="1" style="118" customWidth="1"/>
    <col min="21" max="21" width="15.08984375" style="118" bestFit="1" customWidth="1"/>
    <col min="22" max="22" width="1" style="118" customWidth="1"/>
    <col min="23" max="23" width="15.453125" style="118" bestFit="1" customWidth="1"/>
    <col min="24" max="24" width="1" style="118" customWidth="1"/>
    <col min="25" max="25" width="16.1796875" style="118" customWidth="1"/>
    <col min="26" max="26" width="1" style="118" customWidth="1"/>
    <col min="27" max="27" width="18.08984375" style="118" bestFit="1" customWidth="1"/>
    <col min="28" max="28" width="1" style="118" customWidth="1"/>
    <col min="29" max="29" width="15.81640625" style="118" customWidth="1"/>
    <col min="30" max="30" width="1" style="118" customWidth="1"/>
    <col min="31" max="31" width="15.81640625" style="118" bestFit="1" customWidth="1"/>
    <col min="32" max="32" width="1" style="118" customWidth="1"/>
    <col min="33" max="33" width="18.90625" style="118" bestFit="1" customWidth="1"/>
    <col min="34" max="34" width="1" style="118" customWidth="1"/>
    <col min="35" max="35" width="16.1796875" style="118" bestFit="1" customWidth="1"/>
    <col min="36" max="36" width="1" style="118" customWidth="1"/>
    <col min="37" max="37" width="20.1796875" style="118" customWidth="1"/>
    <col min="38" max="16384" width="8.90625" style="118"/>
  </cols>
  <sheetData>
    <row r="1" spans="1:37" ht="17.5" x14ac:dyDescent="0.3">
      <c r="A1" s="192" t="s">
        <v>146</v>
      </c>
      <c r="B1" s="193"/>
      <c r="C1" s="194"/>
      <c r="D1" s="194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</row>
    <row r="2" spans="1:37" ht="17.5" x14ac:dyDescent="0.3">
      <c r="A2" s="192" t="s">
        <v>147</v>
      </c>
      <c r="B2" s="193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</row>
    <row r="3" spans="1:37" ht="15.5" x14ac:dyDescent="0.3">
      <c r="A3" s="196" t="s">
        <v>148</v>
      </c>
      <c r="B3" s="197"/>
      <c r="C3" s="198"/>
      <c r="D3" s="198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8"/>
      <c r="P3" s="198"/>
      <c r="Q3" s="195"/>
      <c r="R3" s="195"/>
      <c r="S3" s="198"/>
      <c r="T3" s="195"/>
      <c r="U3" s="195"/>
      <c r="V3" s="195"/>
      <c r="W3" s="198"/>
      <c r="X3" s="198"/>
      <c r="Y3" s="198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</row>
    <row r="4" spans="1:37" ht="15.5" x14ac:dyDescent="0.3">
      <c r="A4" s="198"/>
      <c r="B4" s="199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51" t="s">
        <v>3</v>
      </c>
    </row>
    <row r="5" spans="1:37" x14ac:dyDescent="0.3">
      <c r="A5" s="137"/>
      <c r="B5" s="199"/>
      <c r="C5" s="297" t="s">
        <v>149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</row>
    <row r="6" spans="1:37" x14ac:dyDescent="0.3">
      <c r="A6" s="137"/>
      <c r="B6" s="200"/>
      <c r="C6" s="260"/>
      <c r="D6" s="260"/>
      <c r="E6" s="260"/>
      <c r="F6" s="260"/>
      <c r="G6" s="260"/>
      <c r="H6" s="260"/>
      <c r="I6" s="259"/>
      <c r="J6" s="260"/>
      <c r="K6" s="260"/>
      <c r="L6" s="260"/>
      <c r="M6" s="260"/>
      <c r="N6" s="260"/>
      <c r="O6" s="260"/>
      <c r="P6" s="260"/>
      <c r="Q6" s="260"/>
      <c r="R6" s="260"/>
      <c r="S6" s="298" t="s">
        <v>361</v>
      </c>
      <c r="T6" s="298"/>
      <c r="U6" s="298"/>
      <c r="V6" s="298"/>
      <c r="W6" s="298"/>
      <c r="X6" s="298"/>
      <c r="Y6" s="298"/>
      <c r="Z6" s="298"/>
      <c r="AA6" s="298"/>
      <c r="AB6" s="260"/>
      <c r="AC6" s="260"/>
      <c r="AD6" s="260"/>
      <c r="AE6" s="260"/>
      <c r="AF6" s="260"/>
      <c r="AG6" s="260"/>
      <c r="AH6" s="260"/>
      <c r="AI6" s="260"/>
      <c r="AJ6" s="260"/>
      <c r="AK6" s="260"/>
    </row>
    <row r="7" spans="1:37" x14ac:dyDescent="0.3">
      <c r="A7" s="137"/>
      <c r="B7" s="200"/>
      <c r="C7" s="260"/>
      <c r="D7" s="260"/>
      <c r="E7" s="260"/>
      <c r="F7" s="260"/>
      <c r="G7" s="260"/>
      <c r="H7" s="260"/>
      <c r="I7" s="259"/>
      <c r="J7" s="260"/>
      <c r="K7" s="260"/>
      <c r="L7" s="260"/>
      <c r="M7" s="260"/>
      <c r="N7" s="260"/>
      <c r="O7" s="260"/>
      <c r="P7" s="260"/>
      <c r="Q7" s="260"/>
      <c r="R7" s="260"/>
      <c r="S7" s="259"/>
      <c r="T7" s="201"/>
      <c r="U7" s="201"/>
      <c r="V7" s="201"/>
      <c r="W7" s="102" t="s">
        <v>338</v>
      </c>
      <c r="X7" s="201"/>
      <c r="Y7" s="201"/>
      <c r="Z7" s="201"/>
      <c r="AA7" s="201"/>
      <c r="AB7" s="260"/>
      <c r="AC7" s="260"/>
      <c r="AD7" s="260"/>
      <c r="AE7" s="260"/>
      <c r="AF7" s="260"/>
      <c r="AG7" s="260"/>
      <c r="AH7" s="260"/>
      <c r="AI7" s="260"/>
      <c r="AJ7" s="260"/>
      <c r="AK7" s="260"/>
    </row>
    <row r="8" spans="1:37" x14ac:dyDescent="0.3">
      <c r="A8" s="137"/>
      <c r="B8" s="200"/>
      <c r="C8" s="260"/>
      <c r="D8" s="260"/>
      <c r="E8" s="260"/>
      <c r="F8" s="260"/>
      <c r="G8" s="260"/>
      <c r="H8" s="260"/>
      <c r="I8" s="259"/>
      <c r="J8" s="260"/>
      <c r="K8" s="260"/>
      <c r="L8" s="260"/>
      <c r="M8" s="260"/>
      <c r="N8" s="260"/>
      <c r="O8" s="260"/>
      <c r="P8" s="260"/>
      <c r="Q8" s="260"/>
      <c r="R8" s="260"/>
      <c r="S8" s="259"/>
      <c r="T8" s="201"/>
      <c r="U8" s="201"/>
      <c r="V8" s="201"/>
      <c r="W8" s="259" t="s">
        <v>150</v>
      </c>
      <c r="X8" s="201"/>
      <c r="Y8" s="201"/>
      <c r="Z8" s="201"/>
      <c r="AA8" s="201"/>
      <c r="AB8" s="260"/>
      <c r="AC8" s="260"/>
      <c r="AD8" s="260"/>
      <c r="AE8" s="260"/>
      <c r="AF8" s="260"/>
      <c r="AG8" s="260"/>
      <c r="AH8" s="260"/>
      <c r="AI8" s="260"/>
      <c r="AJ8" s="260"/>
      <c r="AK8" s="260"/>
    </row>
    <row r="9" spans="1:37" x14ac:dyDescent="0.3">
      <c r="A9" s="137"/>
      <c r="B9" s="200"/>
      <c r="C9" s="260"/>
      <c r="D9" s="260"/>
      <c r="E9" s="260"/>
      <c r="F9" s="260"/>
      <c r="G9" s="260"/>
      <c r="H9" s="260"/>
      <c r="I9" s="259" t="s">
        <v>151</v>
      </c>
      <c r="J9" s="260"/>
      <c r="K9" s="260"/>
      <c r="L9" s="260"/>
      <c r="M9" s="260"/>
      <c r="N9" s="260"/>
      <c r="O9" s="260"/>
      <c r="P9" s="260"/>
      <c r="Q9" s="260"/>
      <c r="R9" s="260"/>
      <c r="S9" s="259"/>
      <c r="T9" s="201"/>
      <c r="W9" s="259" t="s">
        <v>152</v>
      </c>
      <c r="X9" s="201"/>
      <c r="Y9" s="201"/>
      <c r="Z9" s="201"/>
      <c r="AA9" s="201"/>
      <c r="AB9" s="260"/>
      <c r="AC9" s="260"/>
      <c r="AD9" s="260"/>
      <c r="AE9" s="260"/>
      <c r="AF9" s="260"/>
      <c r="AG9" s="260"/>
      <c r="AH9" s="260"/>
      <c r="AI9" s="260"/>
      <c r="AJ9" s="260"/>
      <c r="AK9" s="260"/>
    </row>
    <row r="10" spans="1:37" x14ac:dyDescent="0.3">
      <c r="A10" s="137"/>
      <c r="B10" s="200"/>
      <c r="C10" s="137"/>
      <c r="D10" s="137"/>
      <c r="E10" s="201"/>
      <c r="F10" s="201"/>
      <c r="G10" s="201"/>
      <c r="H10" s="201"/>
      <c r="I10" s="259" t="s">
        <v>153</v>
      </c>
      <c r="J10" s="201"/>
      <c r="K10" s="259"/>
      <c r="L10" s="201"/>
      <c r="M10" s="201"/>
      <c r="N10" s="201"/>
      <c r="O10" s="137"/>
      <c r="P10" s="137"/>
      <c r="Q10" s="137"/>
      <c r="R10" s="201"/>
      <c r="S10" s="259" t="s">
        <v>222</v>
      </c>
      <c r="T10" s="137"/>
      <c r="U10" s="259" t="s">
        <v>222</v>
      </c>
      <c r="V10" s="259"/>
      <c r="W10" s="259" t="s">
        <v>154</v>
      </c>
      <c r="X10" s="259"/>
      <c r="Y10" s="259" t="s">
        <v>155</v>
      </c>
      <c r="Z10" s="201"/>
      <c r="AA10" s="201" t="s">
        <v>156</v>
      </c>
      <c r="AB10" s="137"/>
      <c r="AC10" s="202"/>
      <c r="AD10" s="137"/>
      <c r="AE10" s="259"/>
      <c r="AF10" s="137"/>
      <c r="AG10" s="202" t="s">
        <v>157</v>
      </c>
      <c r="AH10" s="201"/>
      <c r="AI10" s="201"/>
      <c r="AJ10" s="201"/>
      <c r="AK10" s="137"/>
    </row>
    <row r="11" spans="1:37" ht="14" customHeight="1" x14ac:dyDescent="0.3">
      <c r="A11" s="137"/>
      <c r="B11" s="120"/>
      <c r="C11" s="201" t="s">
        <v>158</v>
      </c>
      <c r="D11" s="201"/>
      <c r="E11" s="259" t="s">
        <v>159</v>
      </c>
      <c r="F11" s="201"/>
      <c r="G11" s="137"/>
      <c r="H11" s="201"/>
      <c r="I11" s="259" t="s">
        <v>160</v>
      </c>
      <c r="J11" s="201"/>
      <c r="K11" s="259" t="s">
        <v>161</v>
      </c>
      <c r="L11" s="201"/>
      <c r="M11" s="137"/>
      <c r="N11" s="201"/>
      <c r="O11" s="201" t="s">
        <v>162</v>
      </c>
      <c r="P11" s="137"/>
      <c r="Q11" s="201"/>
      <c r="R11" s="201"/>
      <c r="S11" s="259" t="s">
        <v>223</v>
      </c>
      <c r="T11" s="201"/>
      <c r="U11" s="259" t="s">
        <v>223</v>
      </c>
      <c r="V11" s="259"/>
      <c r="W11" s="259" t="s">
        <v>163</v>
      </c>
      <c r="X11" s="259"/>
      <c r="Y11" s="259" t="s">
        <v>164</v>
      </c>
      <c r="Z11" s="201"/>
      <c r="AA11" s="259" t="s">
        <v>165</v>
      </c>
      <c r="AB11" s="137"/>
      <c r="AC11" s="202"/>
      <c r="AD11" s="137"/>
      <c r="AE11" s="259" t="s">
        <v>166</v>
      </c>
      <c r="AF11" s="137"/>
      <c r="AG11" s="202" t="s">
        <v>167</v>
      </c>
      <c r="AH11" s="201"/>
      <c r="AI11" s="259" t="s">
        <v>168</v>
      </c>
      <c r="AJ11" s="201"/>
      <c r="AK11" s="201" t="s">
        <v>169</v>
      </c>
    </row>
    <row r="12" spans="1:37" x14ac:dyDescent="0.3">
      <c r="A12" s="137"/>
      <c r="B12" s="120"/>
      <c r="C12" s="259" t="s">
        <v>170</v>
      </c>
      <c r="D12" s="201"/>
      <c r="E12" s="201" t="s">
        <v>171</v>
      </c>
      <c r="F12" s="201"/>
      <c r="G12" s="259" t="s">
        <v>172</v>
      </c>
      <c r="H12" s="201"/>
      <c r="I12" s="259" t="s">
        <v>173</v>
      </c>
      <c r="J12" s="201"/>
      <c r="K12" s="259" t="s">
        <v>174</v>
      </c>
      <c r="L12" s="201"/>
      <c r="M12" s="201" t="s">
        <v>175</v>
      </c>
      <c r="N12" s="201"/>
      <c r="O12" s="201" t="s">
        <v>176</v>
      </c>
      <c r="P12" s="137"/>
      <c r="Q12" s="201" t="s">
        <v>177</v>
      </c>
      <c r="R12" s="201"/>
      <c r="S12" s="259" t="s">
        <v>178</v>
      </c>
      <c r="T12" s="201"/>
      <c r="U12" s="259" t="s">
        <v>179</v>
      </c>
      <c r="V12" s="259"/>
      <c r="W12" s="259" t="s">
        <v>180</v>
      </c>
      <c r="X12" s="259"/>
      <c r="Y12" s="259" t="s">
        <v>181</v>
      </c>
      <c r="Z12" s="201"/>
      <c r="AA12" s="201" t="s">
        <v>182</v>
      </c>
      <c r="AB12" s="201"/>
      <c r="AC12" s="259"/>
      <c r="AD12" s="201"/>
      <c r="AE12" s="259" t="s">
        <v>183</v>
      </c>
      <c r="AF12" s="201"/>
      <c r="AG12" s="259" t="s">
        <v>184</v>
      </c>
      <c r="AH12" s="201"/>
      <c r="AI12" s="201" t="s">
        <v>185</v>
      </c>
      <c r="AJ12" s="201"/>
      <c r="AK12" s="259" t="s">
        <v>186</v>
      </c>
    </row>
    <row r="13" spans="1:37" x14ac:dyDescent="0.3">
      <c r="A13" s="137"/>
      <c r="B13" s="120" t="s">
        <v>10</v>
      </c>
      <c r="C13" s="203" t="s">
        <v>187</v>
      </c>
      <c r="D13" s="201"/>
      <c r="E13" s="203" t="s">
        <v>188</v>
      </c>
      <c r="F13" s="201"/>
      <c r="G13" s="204" t="s">
        <v>189</v>
      </c>
      <c r="H13" s="201"/>
      <c r="I13" s="204" t="s">
        <v>190</v>
      </c>
      <c r="J13" s="201"/>
      <c r="K13" s="204" t="s">
        <v>191</v>
      </c>
      <c r="L13" s="201"/>
      <c r="M13" s="203" t="s">
        <v>192</v>
      </c>
      <c r="N13" s="201"/>
      <c r="O13" s="203" t="s">
        <v>193</v>
      </c>
      <c r="P13" s="137"/>
      <c r="Q13" s="203" t="s">
        <v>188</v>
      </c>
      <c r="R13" s="201"/>
      <c r="S13" s="204" t="s">
        <v>194</v>
      </c>
      <c r="T13" s="201"/>
      <c r="U13" s="203" t="s">
        <v>195</v>
      </c>
      <c r="V13" s="201"/>
      <c r="W13" s="204" t="s">
        <v>196</v>
      </c>
      <c r="X13" s="259"/>
      <c r="Y13" s="204" t="s">
        <v>197</v>
      </c>
      <c r="Z13" s="201"/>
      <c r="AA13" s="204" t="s">
        <v>198</v>
      </c>
      <c r="AB13" s="201"/>
      <c r="AC13" s="204" t="s">
        <v>86</v>
      </c>
      <c r="AD13" s="201"/>
      <c r="AE13" s="204" t="s">
        <v>199</v>
      </c>
      <c r="AF13" s="201"/>
      <c r="AG13" s="204" t="s">
        <v>200</v>
      </c>
      <c r="AH13" s="137"/>
      <c r="AI13" s="203" t="s">
        <v>201</v>
      </c>
      <c r="AJ13" s="137"/>
      <c r="AK13" s="203" t="s">
        <v>198</v>
      </c>
    </row>
    <row r="14" spans="1:37" x14ac:dyDescent="0.3">
      <c r="B14" s="163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</row>
    <row r="15" spans="1:37" ht="18" customHeight="1" x14ac:dyDescent="0.3">
      <c r="A15" s="162" t="s">
        <v>329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37"/>
      <c r="AK15" s="137"/>
    </row>
    <row r="16" spans="1:37" s="48" customFormat="1" ht="18" customHeight="1" x14ac:dyDescent="0.3">
      <c r="A16" s="47" t="s">
        <v>357</v>
      </c>
      <c r="B16" s="246"/>
      <c r="C16" s="273">
        <v>8611242</v>
      </c>
      <c r="D16" s="279"/>
      <c r="E16" s="273">
        <v>57298909</v>
      </c>
      <c r="F16" s="279"/>
      <c r="G16" s="273">
        <v>3470021</v>
      </c>
      <c r="H16" s="279"/>
      <c r="I16" s="273">
        <v>4809941</v>
      </c>
      <c r="J16" s="279"/>
      <c r="K16" s="273">
        <v>-5159</v>
      </c>
      <c r="L16" s="279"/>
      <c r="M16" s="273">
        <v>929166</v>
      </c>
      <c r="N16" s="279"/>
      <c r="O16" s="273">
        <v>119893131</v>
      </c>
      <c r="P16" s="279"/>
      <c r="Q16" s="273">
        <v>-8997459</v>
      </c>
      <c r="R16" s="279"/>
      <c r="S16" s="273">
        <v>24833380</v>
      </c>
      <c r="T16" s="279"/>
      <c r="U16" s="273">
        <v>-1435975</v>
      </c>
      <c r="V16" s="273"/>
      <c r="W16" s="273">
        <v>2449580</v>
      </c>
      <c r="X16" s="273"/>
      <c r="Y16" s="273">
        <v>-34919990</v>
      </c>
      <c r="Z16" s="279"/>
      <c r="AA16" s="273">
        <f>SUM(S16:Y16)</f>
        <v>-9073005</v>
      </c>
      <c r="AB16" s="279"/>
      <c r="AC16" s="273">
        <f>(AA16)+SUM(C16:Q16)</f>
        <v>176936787</v>
      </c>
      <c r="AD16" s="279"/>
      <c r="AE16" s="273">
        <v>15000000</v>
      </c>
      <c r="AF16" s="279"/>
      <c r="AG16" s="273">
        <f>SUM(AC16:AE16)</f>
        <v>191936787</v>
      </c>
      <c r="AH16" s="279"/>
      <c r="AI16" s="273">
        <v>70241781</v>
      </c>
      <c r="AJ16" s="279"/>
      <c r="AK16" s="273">
        <f>SUM(AG16:AI16)</f>
        <v>262178568</v>
      </c>
    </row>
    <row r="17" spans="1:37" s="48" customFormat="1" ht="18" customHeight="1" x14ac:dyDescent="0.3">
      <c r="A17" s="48" t="s">
        <v>358</v>
      </c>
      <c r="B17" s="46">
        <v>2</v>
      </c>
      <c r="C17" s="274">
        <v>0</v>
      </c>
      <c r="D17" s="256"/>
      <c r="E17" s="274">
        <v>0</v>
      </c>
      <c r="F17" s="256"/>
      <c r="G17" s="274">
        <v>0</v>
      </c>
      <c r="H17" s="256"/>
      <c r="I17" s="274">
        <v>0</v>
      </c>
      <c r="J17" s="256"/>
      <c r="K17" s="274">
        <v>0</v>
      </c>
      <c r="L17" s="256"/>
      <c r="M17" s="274">
        <v>0</v>
      </c>
      <c r="N17" s="256"/>
      <c r="O17" s="274">
        <v>2500197</v>
      </c>
      <c r="P17" s="256"/>
      <c r="Q17" s="274">
        <v>0</v>
      </c>
      <c r="R17" s="256"/>
      <c r="S17" s="274">
        <v>0</v>
      </c>
      <c r="T17" s="256"/>
      <c r="U17" s="274">
        <v>0</v>
      </c>
      <c r="V17" s="256"/>
      <c r="W17" s="274">
        <v>0</v>
      </c>
      <c r="X17" s="256"/>
      <c r="Y17" s="274">
        <v>0</v>
      </c>
      <c r="Z17" s="256"/>
      <c r="AA17" s="270">
        <f>SUM(S17:Y17)</f>
        <v>0</v>
      </c>
      <c r="AB17" s="256"/>
      <c r="AC17" s="274">
        <f>(AA17)+SUM(C17:Q17)</f>
        <v>2500197</v>
      </c>
      <c r="AD17" s="256"/>
      <c r="AE17" s="274">
        <v>0</v>
      </c>
      <c r="AF17" s="256"/>
      <c r="AG17" s="268">
        <f>SUM(AC17:AE17)</f>
        <v>2500197</v>
      </c>
      <c r="AH17" s="256"/>
      <c r="AI17" s="274">
        <v>823</v>
      </c>
      <c r="AJ17" s="256"/>
      <c r="AK17" s="274">
        <f>SUM(AG17:AI17)</f>
        <v>2501020</v>
      </c>
    </row>
    <row r="18" spans="1:37" s="48" customFormat="1" ht="18" customHeight="1" x14ac:dyDescent="0.3">
      <c r="A18" s="47" t="s">
        <v>224</v>
      </c>
      <c r="B18" s="46"/>
      <c r="C18" s="270">
        <f>SUM(C15:C17)</f>
        <v>8611242</v>
      </c>
      <c r="D18" s="271"/>
      <c r="E18" s="270">
        <f>SUM(E15:E17)</f>
        <v>57298909</v>
      </c>
      <c r="F18" s="271"/>
      <c r="G18" s="270">
        <f>SUM(G15:G17)</f>
        <v>3470021</v>
      </c>
      <c r="H18" s="271"/>
      <c r="I18" s="270">
        <f>SUM(I15:I17)</f>
        <v>4809941</v>
      </c>
      <c r="J18" s="271"/>
      <c r="K18" s="270">
        <f>SUM(K15:K17)</f>
        <v>-5159</v>
      </c>
      <c r="L18" s="271"/>
      <c r="M18" s="270">
        <f>SUM(M15:M17)</f>
        <v>929166</v>
      </c>
      <c r="N18" s="271"/>
      <c r="O18" s="270">
        <f>SUM(O15:O17)</f>
        <v>122393328</v>
      </c>
      <c r="P18" s="271"/>
      <c r="Q18" s="270">
        <f>SUM(Q15:Q17)</f>
        <v>-8997459</v>
      </c>
      <c r="R18" s="271"/>
      <c r="S18" s="270">
        <f>SUM(S15:S17)</f>
        <v>24833380</v>
      </c>
      <c r="T18" s="271"/>
      <c r="U18" s="270">
        <f>SUM(U15:U17)</f>
        <v>-1435975</v>
      </c>
      <c r="V18" s="273"/>
      <c r="W18" s="270">
        <f>SUM(W15:W17)</f>
        <v>2449580</v>
      </c>
      <c r="X18" s="273"/>
      <c r="Y18" s="270">
        <f>SUM(Y15:Y17)</f>
        <v>-34919990</v>
      </c>
      <c r="Z18" s="271"/>
      <c r="AA18" s="270">
        <f>SUM(AA15:AA17)</f>
        <v>-9073005</v>
      </c>
      <c r="AB18" s="271"/>
      <c r="AC18" s="270">
        <f>SUM(AC15:AC17)</f>
        <v>179436984</v>
      </c>
      <c r="AD18" s="271"/>
      <c r="AE18" s="270">
        <f>SUM(AE15:AE17)</f>
        <v>15000000</v>
      </c>
      <c r="AF18" s="271"/>
      <c r="AG18" s="270">
        <f>SUM(AG15:AG17)</f>
        <v>194436984</v>
      </c>
      <c r="AH18" s="271"/>
      <c r="AI18" s="270">
        <f>SUM(AI15:AI17)</f>
        <v>70242604</v>
      </c>
      <c r="AJ18" s="271"/>
      <c r="AK18" s="270">
        <f>SUM(AK15:AK17)</f>
        <v>264679588</v>
      </c>
    </row>
    <row r="19" spans="1:37" ht="18" customHeight="1" x14ac:dyDescent="0.3">
      <c r="A19" s="162" t="s">
        <v>202</v>
      </c>
      <c r="B19" s="120"/>
      <c r="C19" s="123"/>
      <c r="D19" s="131"/>
      <c r="E19" s="205"/>
      <c r="F19" s="131"/>
      <c r="G19" s="132"/>
      <c r="H19" s="131"/>
      <c r="I19" s="131"/>
      <c r="J19" s="131"/>
      <c r="K19" s="131"/>
      <c r="L19" s="131"/>
      <c r="M19" s="205"/>
      <c r="N19" s="131"/>
      <c r="O19" s="205"/>
      <c r="P19" s="131"/>
      <c r="Q19" s="205"/>
      <c r="R19" s="131"/>
      <c r="S19" s="127"/>
      <c r="T19" s="131"/>
      <c r="U19" s="131"/>
      <c r="V19" s="131"/>
      <c r="W19" s="205"/>
      <c r="X19" s="205"/>
      <c r="Y19" s="205"/>
      <c r="Z19" s="131"/>
      <c r="AA19" s="127"/>
      <c r="AB19" s="131"/>
      <c r="AC19" s="127"/>
      <c r="AD19" s="131"/>
      <c r="AE19" s="127"/>
      <c r="AF19" s="131"/>
      <c r="AG19" s="127"/>
      <c r="AH19" s="131"/>
      <c r="AI19" s="127"/>
      <c r="AJ19" s="131"/>
      <c r="AK19" s="127"/>
    </row>
    <row r="20" spans="1:37" ht="18" customHeight="1" x14ac:dyDescent="0.3">
      <c r="A20" s="206" t="s">
        <v>203</v>
      </c>
      <c r="B20" s="163"/>
      <c r="C20" s="207"/>
      <c r="D20" s="124"/>
      <c r="E20" s="207"/>
      <c r="F20" s="124"/>
      <c r="G20" s="121"/>
      <c r="H20" s="124"/>
      <c r="I20" s="124"/>
      <c r="J20" s="124"/>
      <c r="K20" s="124"/>
      <c r="L20" s="124"/>
      <c r="M20" s="207"/>
      <c r="N20" s="124"/>
      <c r="O20" s="207"/>
      <c r="P20" s="124"/>
      <c r="Q20" s="207"/>
      <c r="R20" s="124"/>
      <c r="S20" s="125"/>
      <c r="T20" s="124"/>
      <c r="U20" s="124"/>
      <c r="V20" s="124"/>
      <c r="W20" s="207"/>
      <c r="X20" s="207"/>
      <c r="Y20" s="207"/>
      <c r="Z20" s="124"/>
      <c r="AA20" s="125"/>
      <c r="AB20" s="124"/>
      <c r="AC20" s="125"/>
      <c r="AD20" s="124"/>
      <c r="AE20" s="125"/>
      <c r="AF20" s="124"/>
      <c r="AG20" s="125"/>
      <c r="AH20" s="124"/>
      <c r="AI20" s="125"/>
      <c r="AJ20" s="124"/>
      <c r="AK20" s="125"/>
    </row>
    <row r="21" spans="1:37" ht="18" customHeight="1" x14ac:dyDescent="0.3">
      <c r="A21" s="118" t="s">
        <v>204</v>
      </c>
      <c r="B21" s="120"/>
      <c r="C21" s="123">
        <v>0</v>
      </c>
      <c r="D21" s="124"/>
      <c r="E21" s="123">
        <v>0</v>
      </c>
      <c r="F21" s="123"/>
      <c r="G21" s="123">
        <v>0</v>
      </c>
      <c r="H21" s="123"/>
      <c r="I21" s="123">
        <v>0</v>
      </c>
      <c r="J21" s="123"/>
      <c r="K21" s="123">
        <v>0</v>
      </c>
      <c r="L21" s="123"/>
      <c r="M21" s="123">
        <v>0</v>
      </c>
      <c r="N21" s="123"/>
      <c r="O21" s="91">
        <v>-7969385</v>
      </c>
      <c r="P21" s="123"/>
      <c r="Q21" s="123">
        <v>0</v>
      </c>
      <c r="R21" s="123"/>
      <c r="S21" s="123">
        <v>0</v>
      </c>
      <c r="T21" s="123"/>
      <c r="U21" s="123">
        <v>0</v>
      </c>
      <c r="V21" s="123"/>
      <c r="W21" s="123">
        <v>0</v>
      </c>
      <c r="X21" s="123"/>
      <c r="Y21" s="123">
        <v>0</v>
      </c>
      <c r="Z21" s="123"/>
      <c r="AA21" s="123">
        <f>SUM(S21:Y21)</f>
        <v>0</v>
      </c>
      <c r="AB21" s="123"/>
      <c r="AC21" s="123">
        <f>SUM(C21:Q21,AA21)</f>
        <v>-7969385</v>
      </c>
      <c r="AD21" s="123"/>
      <c r="AE21" s="123">
        <v>0</v>
      </c>
      <c r="AF21" s="123"/>
      <c r="AG21" s="123">
        <f>SUM(AC21:AE21)</f>
        <v>-7969385</v>
      </c>
      <c r="AH21" s="124"/>
      <c r="AI21" s="91">
        <v>-4591594</v>
      </c>
      <c r="AJ21" s="125"/>
      <c r="AK21" s="123">
        <f>SUM(AG21,AI21)</f>
        <v>-12560979</v>
      </c>
    </row>
    <row r="22" spans="1:37" ht="18" customHeight="1" x14ac:dyDescent="0.3">
      <c r="A22" s="118" t="s">
        <v>205</v>
      </c>
      <c r="B22" s="120"/>
      <c r="C22" s="123">
        <v>0</v>
      </c>
      <c r="D22" s="124"/>
      <c r="E22" s="123">
        <v>0</v>
      </c>
      <c r="F22" s="123"/>
      <c r="G22" s="123">
        <v>0</v>
      </c>
      <c r="H22" s="123"/>
      <c r="I22" s="123">
        <v>0</v>
      </c>
      <c r="J22" s="123"/>
      <c r="K22" s="123">
        <v>0</v>
      </c>
      <c r="L22" s="123"/>
      <c r="M22" s="123">
        <v>0</v>
      </c>
      <c r="N22" s="123"/>
      <c r="O22" s="91">
        <v>0</v>
      </c>
      <c r="P22" s="123"/>
      <c r="Q22" s="123">
        <v>-1178400</v>
      </c>
      <c r="R22" s="123"/>
      <c r="S22" s="123">
        <v>0</v>
      </c>
      <c r="T22" s="123"/>
      <c r="U22" s="123">
        <v>0</v>
      </c>
      <c r="V22" s="123"/>
      <c r="W22" s="123">
        <v>0</v>
      </c>
      <c r="X22" s="123"/>
      <c r="Y22" s="123">
        <v>0</v>
      </c>
      <c r="Z22" s="123"/>
      <c r="AA22" s="123">
        <f>SUM(S22:Y22)</f>
        <v>0</v>
      </c>
      <c r="AB22" s="123"/>
      <c r="AC22" s="123">
        <f>SUM(C22:Q22,AA22)</f>
        <v>-1178400</v>
      </c>
      <c r="AD22" s="123"/>
      <c r="AE22" s="123">
        <v>0</v>
      </c>
      <c r="AF22" s="123"/>
      <c r="AG22" s="123">
        <f>SUM(AC22:AE22)</f>
        <v>-1178400</v>
      </c>
      <c r="AH22" s="124"/>
      <c r="AI22" s="91">
        <v>0</v>
      </c>
      <c r="AJ22" s="125"/>
      <c r="AK22" s="123">
        <f>SUM(AG22,AI22)</f>
        <v>-1178400</v>
      </c>
    </row>
    <row r="23" spans="1:37" ht="18" customHeight="1" x14ac:dyDescent="0.3">
      <c r="A23" s="206" t="s">
        <v>206</v>
      </c>
      <c r="B23" s="120"/>
      <c r="C23" s="126">
        <f>SUM(C21:C22)</f>
        <v>0</v>
      </c>
      <c r="D23" s="127"/>
      <c r="E23" s="126">
        <f>SUM(E21:E22)</f>
        <v>0</v>
      </c>
      <c r="F23" s="127"/>
      <c r="G23" s="126">
        <f>SUM(G21:G22)</f>
        <v>0</v>
      </c>
      <c r="H23" s="127"/>
      <c r="I23" s="126">
        <f>SUM(I21:I22)</f>
        <v>0</v>
      </c>
      <c r="J23" s="127"/>
      <c r="K23" s="126">
        <f>SUM(K21:K22)</f>
        <v>0</v>
      </c>
      <c r="L23" s="127"/>
      <c r="M23" s="126">
        <f>SUM(M21:M22)</f>
        <v>0</v>
      </c>
      <c r="N23" s="127"/>
      <c r="O23" s="126">
        <f>SUM(O21:O22)</f>
        <v>-7969385</v>
      </c>
      <c r="P23" s="127"/>
      <c r="Q23" s="126">
        <f>SUM(Q21:Q22)</f>
        <v>-1178400</v>
      </c>
      <c r="R23" s="127"/>
      <c r="S23" s="126">
        <f>SUM(S21:S22)</f>
        <v>0</v>
      </c>
      <c r="T23" s="127"/>
      <c r="U23" s="126">
        <f>SUM(U21:U22)</f>
        <v>0</v>
      </c>
      <c r="V23" s="128"/>
      <c r="W23" s="126">
        <f>SUM(W21:W22)</f>
        <v>0</v>
      </c>
      <c r="X23" s="128"/>
      <c r="Y23" s="126">
        <f>SUM(Y21:Y22)</f>
        <v>0</v>
      </c>
      <c r="Z23" s="127"/>
      <c r="AA23" s="126">
        <f>SUM(AA21:AA22)</f>
        <v>0</v>
      </c>
      <c r="AB23" s="127"/>
      <c r="AC23" s="126">
        <f>SUM(AC21:AC22)</f>
        <v>-9147785</v>
      </c>
      <c r="AD23" s="127"/>
      <c r="AE23" s="126">
        <f>SUM(AE21:AE22)</f>
        <v>0</v>
      </c>
      <c r="AF23" s="127"/>
      <c r="AG23" s="126">
        <f>SUM(AG21:AG22)</f>
        <v>-9147785</v>
      </c>
      <c r="AH23" s="127"/>
      <c r="AI23" s="126">
        <f>SUM(AI21:AI22)</f>
        <v>-4591594</v>
      </c>
      <c r="AJ23" s="127"/>
      <c r="AK23" s="126">
        <f>SUM(AK21:AK22)</f>
        <v>-13739379</v>
      </c>
    </row>
    <row r="24" spans="1:37" ht="18" customHeight="1" x14ac:dyDescent="0.3">
      <c r="A24" s="206" t="s">
        <v>207</v>
      </c>
      <c r="B24" s="120"/>
      <c r="C24" s="109"/>
      <c r="D24" s="127"/>
      <c r="E24" s="109"/>
      <c r="F24" s="127"/>
      <c r="G24" s="132"/>
      <c r="H24" s="127"/>
      <c r="I24" s="127"/>
      <c r="J24" s="127"/>
      <c r="K24" s="127"/>
      <c r="L24" s="127"/>
      <c r="M24" s="109"/>
      <c r="N24" s="127"/>
      <c r="O24" s="109"/>
      <c r="P24" s="127"/>
      <c r="Q24" s="109"/>
      <c r="R24" s="127"/>
      <c r="S24" s="109"/>
      <c r="T24" s="127"/>
      <c r="U24" s="127"/>
      <c r="V24" s="127"/>
      <c r="W24" s="109"/>
      <c r="X24" s="109"/>
      <c r="Y24" s="109"/>
      <c r="Z24" s="127"/>
      <c r="AA24" s="109"/>
      <c r="AB24" s="127"/>
      <c r="AC24" s="109"/>
      <c r="AD24" s="127"/>
      <c r="AE24" s="109"/>
      <c r="AF24" s="127"/>
      <c r="AG24" s="109"/>
      <c r="AH24" s="127"/>
      <c r="AI24" s="127"/>
      <c r="AJ24" s="127"/>
      <c r="AK24" s="127"/>
    </row>
    <row r="25" spans="1:37" ht="18" customHeight="1" x14ac:dyDescent="0.3">
      <c r="A25" s="206" t="s">
        <v>208</v>
      </c>
      <c r="B25" s="120"/>
      <c r="C25" s="109"/>
      <c r="D25" s="127"/>
      <c r="E25" s="109"/>
      <c r="F25" s="127"/>
      <c r="G25" s="132"/>
      <c r="H25" s="127"/>
      <c r="I25" s="127"/>
      <c r="J25" s="127"/>
      <c r="K25" s="127"/>
      <c r="L25" s="127"/>
      <c r="M25" s="109"/>
      <c r="N25" s="127"/>
      <c r="O25" s="109"/>
      <c r="P25" s="127"/>
      <c r="Q25" s="109"/>
      <c r="R25" s="127"/>
      <c r="S25" s="109"/>
      <c r="T25" s="127"/>
      <c r="U25" s="127"/>
      <c r="V25" s="127"/>
      <c r="W25" s="109"/>
      <c r="X25" s="109"/>
      <c r="Y25" s="109"/>
      <c r="Z25" s="127"/>
      <c r="AA25" s="109"/>
      <c r="AB25" s="127"/>
      <c r="AC25" s="109"/>
      <c r="AD25" s="127"/>
      <c r="AE25" s="109"/>
      <c r="AF25" s="127"/>
      <c r="AG25" s="109"/>
      <c r="AH25" s="127"/>
      <c r="AI25" s="127"/>
      <c r="AJ25" s="127"/>
      <c r="AK25" s="127"/>
    </row>
    <row r="26" spans="1:37" ht="18" customHeight="1" x14ac:dyDescent="0.3">
      <c r="A26" s="118" t="s">
        <v>209</v>
      </c>
      <c r="B26" s="120"/>
      <c r="C26" s="109"/>
      <c r="D26" s="127"/>
      <c r="E26" s="109"/>
      <c r="F26" s="127"/>
      <c r="G26" s="132"/>
      <c r="H26" s="127"/>
      <c r="I26" s="127"/>
      <c r="J26" s="127"/>
      <c r="K26" s="127"/>
      <c r="L26" s="127"/>
      <c r="M26" s="109"/>
      <c r="N26" s="127"/>
      <c r="O26" s="109"/>
      <c r="P26" s="127"/>
      <c r="Q26" s="109"/>
      <c r="R26" s="127"/>
      <c r="S26" s="109"/>
      <c r="T26" s="127"/>
      <c r="U26" s="127"/>
      <c r="V26" s="127"/>
      <c r="W26" s="109"/>
      <c r="X26" s="109"/>
      <c r="Y26" s="109"/>
      <c r="Z26" s="127"/>
      <c r="AA26" s="109"/>
      <c r="AB26" s="127"/>
      <c r="AC26" s="109"/>
      <c r="AD26" s="127"/>
      <c r="AE26" s="109"/>
      <c r="AF26" s="127"/>
      <c r="AG26" s="109"/>
      <c r="AH26" s="127"/>
      <c r="AI26" s="127"/>
      <c r="AJ26" s="127"/>
      <c r="AK26" s="127"/>
    </row>
    <row r="27" spans="1:37" ht="18" customHeight="1" x14ac:dyDescent="0.3">
      <c r="A27" s="118" t="s">
        <v>210</v>
      </c>
      <c r="B27" s="120"/>
      <c r="C27" s="123">
        <v>0</v>
      </c>
      <c r="D27" s="123"/>
      <c r="E27" s="123">
        <v>0</v>
      </c>
      <c r="F27" s="123"/>
      <c r="G27" s="123">
        <v>0</v>
      </c>
      <c r="H27" s="51"/>
      <c r="I27" s="91">
        <v>43668</v>
      </c>
      <c r="J27" s="51"/>
      <c r="K27" s="123">
        <v>0</v>
      </c>
      <c r="L27" s="123"/>
      <c r="M27" s="123">
        <v>0</v>
      </c>
      <c r="N27" s="123"/>
      <c r="O27" s="123">
        <v>0</v>
      </c>
      <c r="P27" s="123"/>
      <c r="Q27" s="123">
        <v>0</v>
      </c>
      <c r="R27" s="123"/>
      <c r="S27" s="123">
        <v>0</v>
      </c>
      <c r="T27" s="51"/>
      <c r="U27" s="123">
        <v>0</v>
      </c>
      <c r="V27" s="123"/>
      <c r="W27" s="123">
        <v>0</v>
      </c>
      <c r="X27" s="51"/>
      <c r="Y27" s="123">
        <v>0</v>
      </c>
      <c r="Z27" s="51"/>
      <c r="AA27" s="123">
        <f>SUM(S27:Y27)</f>
        <v>0</v>
      </c>
      <c r="AB27" s="51"/>
      <c r="AC27" s="123">
        <f>SUM(C27:Q27,AA27)</f>
        <v>43668</v>
      </c>
      <c r="AD27" s="125"/>
      <c r="AE27" s="123">
        <v>0</v>
      </c>
      <c r="AF27" s="125"/>
      <c r="AG27" s="123">
        <f>SUM(AC27:AE27)</f>
        <v>43668</v>
      </c>
      <c r="AH27" s="125"/>
      <c r="AI27" s="123">
        <v>-47549</v>
      </c>
      <c r="AJ27" s="125"/>
      <c r="AK27" s="123">
        <f>SUM(AG27,AI27)</f>
        <v>-3881</v>
      </c>
    </row>
    <row r="28" spans="1:37" ht="18" customHeight="1" x14ac:dyDescent="0.3">
      <c r="A28" s="118" t="s">
        <v>211</v>
      </c>
      <c r="B28" s="120"/>
      <c r="C28" s="123">
        <v>0</v>
      </c>
      <c r="D28" s="125"/>
      <c r="E28" s="123">
        <v>0</v>
      </c>
      <c r="F28" s="125"/>
      <c r="G28" s="123">
        <v>112851</v>
      </c>
      <c r="H28" s="125"/>
      <c r="I28" s="91">
        <v>-48566</v>
      </c>
      <c r="J28" s="125"/>
      <c r="K28" s="123">
        <v>-4758</v>
      </c>
      <c r="L28" s="125"/>
      <c r="M28" s="123">
        <v>0</v>
      </c>
      <c r="N28" s="125"/>
      <c r="O28" s="123">
        <v>0</v>
      </c>
      <c r="P28" s="125"/>
      <c r="Q28" s="123">
        <v>0</v>
      </c>
      <c r="R28" s="125"/>
      <c r="S28" s="123">
        <v>0</v>
      </c>
      <c r="T28" s="125"/>
      <c r="U28" s="123">
        <v>0</v>
      </c>
      <c r="V28" s="123"/>
      <c r="W28" s="123">
        <v>0</v>
      </c>
      <c r="X28" s="123"/>
      <c r="Y28" s="123">
        <v>0</v>
      </c>
      <c r="Z28" s="125"/>
      <c r="AA28" s="123">
        <f>SUM(S28:Y28)</f>
        <v>0</v>
      </c>
      <c r="AB28" s="125"/>
      <c r="AC28" s="123">
        <f>SUM(C28:Q28,AA28)</f>
        <v>59527</v>
      </c>
      <c r="AD28" s="125"/>
      <c r="AE28" s="123">
        <v>0</v>
      </c>
      <c r="AF28" s="125"/>
      <c r="AG28" s="123">
        <f>SUM(AC28:AE28)</f>
        <v>59527</v>
      </c>
      <c r="AH28" s="125"/>
      <c r="AI28" s="123">
        <v>0</v>
      </c>
      <c r="AJ28" s="125"/>
      <c r="AK28" s="123">
        <f>SUM(AG28,AI28)</f>
        <v>59527</v>
      </c>
    </row>
    <row r="29" spans="1:37" ht="18" customHeight="1" x14ac:dyDescent="0.3">
      <c r="A29" s="118" t="s">
        <v>212</v>
      </c>
      <c r="B29" s="120"/>
      <c r="C29" s="123">
        <v>0</v>
      </c>
      <c r="D29" s="125"/>
      <c r="E29" s="123">
        <v>0</v>
      </c>
      <c r="F29" s="125"/>
      <c r="G29" s="123">
        <v>0</v>
      </c>
      <c r="H29" s="125"/>
      <c r="I29" s="123">
        <v>0</v>
      </c>
      <c r="J29" s="125"/>
      <c r="K29" s="123">
        <v>0</v>
      </c>
      <c r="L29" s="125"/>
      <c r="M29" s="123">
        <v>0</v>
      </c>
      <c r="N29" s="125"/>
      <c r="O29" s="123">
        <v>0</v>
      </c>
      <c r="P29" s="125"/>
      <c r="Q29" s="123">
        <v>0</v>
      </c>
      <c r="R29" s="125"/>
      <c r="S29" s="123">
        <v>0</v>
      </c>
      <c r="T29" s="125"/>
      <c r="U29" s="123">
        <v>0</v>
      </c>
      <c r="V29" s="123"/>
      <c r="W29" s="123">
        <v>0</v>
      </c>
      <c r="X29" s="123"/>
      <c r="Y29" s="123">
        <v>0</v>
      </c>
      <c r="Z29" s="125"/>
      <c r="AA29" s="123">
        <f>SUM(S29:Y29)</f>
        <v>0</v>
      </c>
      <c r="AB29" s="125"/>
      <c r="AC29" s="123">
        <f>SUM(C29:Q29,AA29)</f>
        <v>0</v>
      </c>
      <c r="AD29" s="125"/>
      <c r="AE29" s="123">
        <v>0</v>
      </c>
      <c r="AF29" s="125"/>
      <c r="AG29" s="123">
        <f>SUM(AC29:AE29)</f>
        <v>0</v>
      </c>
      <c r="AH29" s="125"/>
      <c r="AI29" s="123">
        <v>170296</v>
      </c>
      <c r="AJ29" s="125"/>
      <c r="AK29" s="123">
        <f>SUM(AG29,AI29)</f>
        <v>170296</v>
      </c>
    </row>
    <row r="30" spans="1:37" ht="18" customHeight="1" x14ac:dyDescent="0.3">
      <c r="A30" s="118" t="s">
        <v>225</v>
      </c>
      <c r="B30" s="120"/>
      <c r="C30" s="123">
        <v>0</v>
      </c>
      <c r="D30" s="125"/>
      <c r="E30" s="123">
        <v>0</v>
      </c>
      <c r="F30" s="125"/>
      <c r="G30" s="123">
        <v>0</v>
      </c>
      <c r="H30" s="125"/>
      <c r="I30" s="123">
        <v>0</v>
      </c>
      <c r="J30" s="125"/>
      <c r="K30" s="123">
        <v>0</v>
      </c>
      <c r="L30" s="125"/>
      <c r="M30" s="123">
        <v>0</v>
      </c>
      <c r="N30" s="125"/>
      <c r="O30" s="123">
        <v>0</v>
      </c>
      <c r="P30" s="125"/>
      <c r="Q30" s="123">
        <v>0</v>
      </c>
      <c r="R30" s="125"/>
      <c r="S30" s="123">
        <v>0</v>
      </c>
      <c r="T30" s="125"/>
      <c r="U30" s="123">
        <v>0</v>
      </c>
      <c r="V30" s="123"/>
      <c r="W30" s="123">
        <v>0</v>
      </c>
      <c r="X30" s="123"/>
      <c r="Y30" s="123">
        <v>0</v>
      </c>
      <c r="Z30" s="125"/>
      <c r="AA30" s="123">
        <f>SUM(S30:Y30)</f>
        <v>0</v>
      </c>
      <c r="AB30" s="125"/>
      <c r="AC30" s="123">
        <f>SUM(C30:Q30,AA30)</f>
        <v>0</v>
      </c>
      <c r="AD30" s="125"/>
      <c r="AE30" s="123">
        <v>0</v>
      </c>
      <c r="AF30" s="125"/>
      <c r="AG30" s="123">
        <f>SUM(AC30:AE30)</f>
        <v>0</v>
      </c>
      <c r="AH30" s="125"/>
      <c r="AI30" s="123">
        <v>-9</v>
      </c>
      <c r="AJ30" s="125"/>
      <c r="AK30" s="123">
        <f>SUM(AG30,AI30)</f>
        <v>-9</v>
      </c>
    </row>
    <row r="31" spans="1:37" ht="18" customHeight="1" x14ac:dyDescent="0.3">
      <c r="A31" s="118" t="s">
        <v>379</v>
      </c>
      <c r="B31" s="120"/>
      <c r="C31" s="123"/>
      <c r="D31" s="125"/>
      <c r="E31" s="123"/>
      <c r="F31" s="125"/>
      <c r="G31" s="123"/>
      <c r="H31" s="125"/>
      <c r="I31" s="123"/>
      <c r="J31" s="125"/>
      <c r="K31" s="123"/>
      <c r="L31" s="125"/>
      <c r="M31" s="123"/>
      <c r="N31" s="125"/>
      <c r="O31" s="123"/>
      <c r="P31" s="125"/>
      <c r="Q31" s="123"/>
      <c r="R31" s="125"/>
      <c r="S31" s="123"/>
      <c r="T31" s="125"/>
      <c r="U31" s="123"/>
      <c r="V31" s="123"/>
      <c r="W31" s="123"/>
      <c r="X31" s="123"/>
      <c r="Y31" s="123"/>
      <c r="Z31" s="125"/>
      <c r="AA31" s="123"/>
      <c r="AB31" s="125"/>
      <c r="AC31" s="123"/>
      <c r="AD31" s="125"/>
      <c r="AE31" s="123"/>
      <c r="AF31" s="125"/>
      <c r="AG31" s="123"/>
      <c r="AH31" s="125"/>
      <c r="AI31" s="123"/>
      <c r="AJ31" s="125"/>
      <c r="AK31" s="123"/>
    </row>
    <row r="32" spans="1:37" ht="18" customHeight="1" x14ac:dyDescent="0.3">
      <c r="A32" s="118" t="s">
        <v>213</v>
      </c>
      <c r="C32" s="129">
        <v>0</v>
      </c>
      <c r="D32" s="124"/>
      <c r="E32" s="129">
        <v>0</v>
      </c>
      <c r="F32" s="123"/>
      <c r="G32" s="129">
        <v>0</v>
      </c>
      <c r="H32" s="123"/>
      <c r="I32" s="129">
        <v>0</v>
      </c>
      <c r="J32" s="123"/>
      <c r="K32" s="129">
        <v>0</v>
      </c>
      <c r="L32" s="123"/>
      <c r="M32" s="129">
        <v>0</v>
      </c>
      <c r="N32" s="123"/>
      <c r="O32" s="129">
        <v>0</v>
      </c>
      <c r="P32" s="123"/>
      <c r="Q32" s="71">
        <v>0</v>
      </c>
      <c r="R32" s="123"/>
      <c r="S32" s="129">
        <v>0</v>
      </c>
      <c r="T32" s="123"/>
      <c r="U32" s="129">
        <v>0</v>
      </c>
      <c r="V32" s="123"/>
      <c r="W32" s="129">
        <v>0</v>
      </c>
      <c r="X32" s="123"/>
      <c r="Y32" s="129">
        <v>0</v>
      </c>
      <c r="Z32" s="123"/>
      <c r="AA32" s="129">
        <f>SUM(S32:Y32)</f>
        <v>0</v>
      </c>
      <c r="AB32" s="123"/>
      <c r="AC32" s="129">
        <f>SUM(C32:Q32,AA32)</f>
        <v>0</v>
      </c>
      <c r="AD32" s="123"/>
      <c r="AE32" s="129">
        <v>0</v>
      </c>
      <c r="AF32" s="123"/>
      <c r="AG32" s="129">
        <f>SUM(AC32:AE32)</f>
        <v>0</v>
      </c>
      <c r="AH32" s="124"/>
      <c r="AI32" s="71">
        <v>602296</v>
      </c>
      <c r="AJ32" s="125"/>
      <c r="AK32" s="71">
        <f>SUM(AG32,AI32)</f>
        <v>602296</v>
      </c>
    </row>
    <row r="33" spans="1:37" ht="18" customHeight="1" x14ac:dyDescent="0.3">
      <c r="A33" s="206" t="s">
        <v>214</v>
      </c>
      <c r="B33" s="120"/>
      <c r="C33" s="123"/>
      <c r="D33" s="127"/>
      <c r="E33" s="123"/>
      <c r="F33" s="127"/>
      <c r="G33" s="123"/>
      <c r="H33" s="127"/>
      <c r="I33" s="123"/>
      <c r="J33" s="127"/>
      <c r="K33" s="123"/>
      <c r="L33" s="127"/>
      <c r="M33" s="123"/>
      <c r="N33" s="127"/>
      <c r="O33" s="109"/>
      <c r="P33" s="127"/>
      <c r="Q33" s="123"/>
      <c r="R33" s="127"/>
      <c r="S33" s="109"/>
      <c r="T33" s="127"/>
      <c r="U33" s="109"/>
      <c r="V33" s="109"/>
      <c r="W33" s="109"/>
      <c r="X33" s="109"/>
      <c r="Y33" s="109"/>
      <c r="Z33" s="127"/>
      <c r="AA33" s="109"/>
      <c r="AB33" s="127"/>
      <c r="AC33" s="109"/>
      <c r="AD33" s="127"/>
      <c r="AE33" s="109"/>
      <c r="AF33" s="127"/>
      <c r="AG33" s="109"/>
      <c r="AH33" s="127"/>
      <c r="AI33" s="127"/>
      <c r="AJ33" s="127"/>
      <c r="AK33" s="127"/>
    </row>
    <row r="34" spans="1:37" ht="18" customHeight="1" x14ac:dyDescent="0.3">
      <c r="A34" s="206" t="s">
        <v>208</v>
      </c>
      <c r="B34" s="120"/>
      <c r="C34" s="130">
        <f>SUM(C27:C32)</f>
        <v>0</v>
      </c>
      <c r="D34" s="128"/>
      <c r="E34" s="130">
        <f>SUM(E27:E32)</f>
        <v>0</v>
      </c>
      <c r="F34" s="128"/>
      <c r="G34" s="130">
        <f>SUM(G27:G32)</f>
        <v>112851</v>
      </c>
      <c r="H34" s="128"/>
      <c r="I34" s="130">
        <f>SUM(I27:I32)</f>
        <v>-4898</v>
      </c>
      <c r="J34" s="128"/>
      <c r="K34" s="130">
        <f>SUM(K27:K32)</f>
        <v>-4758</v>
      </c>
      <c r="L34" s="128"/>
      <c r="M34" s="130">
        <f>SUM(M27:M32)</f>
        <v>0</v>
      </c>
      <c r="N34" s="128"/>
      <c r="O34" s="130">
        <f>SUM(O27:O32)</f>
        <v>0</v>
      </c>
      <c r="P34" s="128"/>
      <c r="Q34" s="130">
        <f>SUM(Q27:Q32)</f>
        <v>0</v>
      </c>
      <c r="R34" s="128"/>
      <c r="S34" s="130">
        <f>SUM(S27:S32)</f>
        <v>0</v>
      </c>
      <c r="T34" s="128"/>
      <c r="U34" s="130">
        <f>SUM(U27:U32)</f>
        <v>0</v>
      </c>
      <c r="V34" s="128"/>
      <c r="W34" s="130">
        <f>SUM(W27:W32)</f>
        <v>0</v>
      </c>
      <c r="X34" s="128"/>
      <c r="Y34" s="130">
        <f>SUM(Y27:Y32)</f>
        <v>0</v>
      </c>
      <c r="Z34" s="128"/>
      <c r="AA34" s="130">
        <f>SUM(AA27:AA32)</f>
        <v>0</v>
      </c>
      <c r="AB34" s="128"/>
      <c r="AC34" s="130">
        <f>SUM(AC27:AC32)</f>
        <v>103195</v>
      </c>
      <c r="AD34" s="128"/>
      <c r="AE34" s="130">
        <f>SUM(AE27:AE32)</f>
        <v>0</v>
      </c>
      <c r="AF34" s="128"/>
      <c r="AG34" s="130">
        <f>SUM(AG27:AG32)</f>
        <v>103195</v>
      </c>
      <c r="AH34" s="128"/>
      <c r="AI34" s="130">
        <f>SUM(AI27:AI32)</f>
        <v>725034</v>
      </c>
      <c r="AJ34" s="128"/>
      <c r="AK34" s="130">
        <f>SUM(AK27:AK32)</f>
        <v>828229</v>
      </c>
    </row>
    <row r="35" spans="1:37" ht="18" customHeight="1" x14ac:dyDescent="0.3">
      <c r="A35" s="162" t="s">
        <v>215</v>
      </c>
      <c r="B35" s="120"/>
      <c r="C35" s="110"/>
      <c r="D35" s="131"/>
      <c r="E35" s="110"/>
      <c r="F35" s="131"/>
      <c r="G35" s="110"/>
      <c r="H35" s="131"/>
      <c r="I35" s="131"/>
      <c r="J35" s="131"/>
      <c r="K35" s="131"/>
      <c r="L35" s="131"/>
      <c r="M35" s="110"/>
      <c r="N35" s="131"/>
      <c r="O35" s="110"/>
      <c r="P35" s="132"/>
      <c r="Q35" s="110"/>
      <c r="R35" s="131"/>
      <c r="S35" s="110"/>
      <c r="T35" s="131"/>
      <c r="U35" s="110"/>
      <c r="V35" s="110"/>
      <c r="W35" s="110"/>
      <c r="X35" s="110"/>
      <c r="Y35" s="110"/>
      <c r="Z35" s="131"/>
      <c r="AA35" s="110"/>
      <c r="AB35" s="131"/>
      <c r="AC35" s="110"/>
      <c r="AD35" s="131"/>
      <c r="AE35" s="110"/>
      <c r="AF35" s="131"/>
      <c r="AG35" s="110"/>
      <c r="AH35" s="131"/>
      <c r="AI35" s="125"/>
      <c r="AJ35" s="131"/>
      <c r="AK35" s="125"/>
    </row>
    <row r="36" spans="1:37" ht="18" customHeight="1" x14ac:dyDescent="0.3">
      <c r="A36" s="162" t="s">
        <v>216</v>
      </c>
      <c r="B36" s="120"/>
      <c r="C36" s="130">
        <f>C23+C34</f>
        <v>0</v>
      </c>
      <c r="D36" s="131"/>
      <c r="E36" s="130">
        <f>E23+E34</f>
        <v>0</v>
      </c>
      <c r="F36" s="131"/>
      <c r="G36" s="130">
        <f>G23+G34</f>
        <v>112851</v>
      </c>
      <c r="H36" s="131"/>
      <c r="I36" s="130">
        <f>I23+I34</f>
        <v>-4898</v>
      </c>
      <c r="J36" s="131"/>
      <c r="K36" s="130">
        <f>K23+K34</f>
        <v>-4758</v>
      </c>
      <c r="L36" s="131"/>
      <c r="M36" s="130">
        <f>M23+M34</f>
        <v>0</v>
      </c>
      <c r="N36" s="131"/>
      <c r="O36" s="130">
        <f>O23+O34</f>
        <v>-7969385</v>
      </c>
      <c r="P36" s="132"/>
      <c r="Q36" s="130">
        <f>Q23+Q34</f>
        <v>-1178400</v>
      </c>
      <c r="R36" s="131"/>
      <c r="S36" s="130">
        <f>S23+S34</f>
        <v>0</v>
      </c>
      <c r="T36" s="131"/>
      <c r="U36" s="130">
        <f>U23+U34</f>
        <v>0</v>
      </c>
      <c r="V36" s="128"/>
      <c r="W36" s="130">
        <f>W23+W34</f>
        <v>0</v>
      </c>
      <c r="X36" s="128"/>
      <c r="Y36" s="130">
        <f>Y23+Y34</f>
        <v>0</v>
      </c>
      <c r="Z36" s="128"/>
      <c r="AA36" s="130">
        <f>AA23+AA34</f>
        <v>0</v>
      </c>
      <c r="AB36" s="131"/>
      <c r="AC36" s="130">
        <f>AC23+AC34</f>
        <v>-9044590</v>
      </c>
      <c r="AD36" s="131"/>
      <c r="AE36" s="130">
        <f>AE23+AE34</f>
        <v>0</v>
      </c>
      <c r="AF36" s="131"/>
      <c r="AG36" s="130">
        <f>AG23+AG34</f>
        <v>-9044590</v>
      </c>
      <c r="AH36" s="131"/>
      <c r="AI36" s="130">
        <f>AI23+AI34</f>
        <v>-3866560</v>
      </c>
      <c r="AJ36" s="131"/>
      <c r="AK36" s="130">
        <f>AK23+AK34</f>
        <v>-12911150</v>
      </c>
    </row>
    <row r="37" spans="1:37" ht="18" customHeight="1" x14ac:dyDescent="0.3">
      <c r="A37" s="162" t="s">
        <v>217</v>
      </c>
      <c r="B37" s="120"/>
      <c r="C37" s="110"/>
      <c r="D37" s="131"/>
      <c r="E37" s="110"/>
      <c r="F37" s="131"/>
      <c r="G37" s="110"/>
      <c r="H37" s="131"/>
      <c r="I37" s="131"/>
      <c r="J37" s="131"/>
      <c r="K37" s="131"/>
      <c r="L37" s="131"/>
      <c r="M37" s="110"/>
      <c r="N37" s="131"/>
      <c r="O37" s="110"/>
      <c r="P37" s="132"/>
      <c r="Q37" s="110"/>
      <c r="R37" s="131"/>
      <c r="S37" s="110"/>
      <c r="T37" s="131"/>
      <c r="U37" s="131"/>
      <c r="V37" s="131"/>
      <c r="W37" s="110"/>
      <c r="X37" s="110"/>
      <c r="Y37" s="110"/>
      <c r="Z37" s="131"/>
      <c r="AA37" s="110"/>
      <c r="AB37" s="131"/>
      <c r="AC37" s="110"/>
      <c r="AD37" s="131"/>
      <c r="AE37" s="110"/>
      <c r="AF37" s="131"/>
      <c r="AG37" s="110"/>
      <c r="AH37" s="131"/>
      <c r="AI37" s="125"/>
      <c r="AJ37" s="131"/>
      <c r="AK37" s="125"/>
    </row>
    <row r="38" spans="1:37" ht="18" customHeight="1" x14ac:dyDescent="0.3">
      <c r="A38" s="118" t="s">
        <v>218</v>
      </c>
      <c r="B38" s="120"/>
      <c r="C38" s="65">
        <v>0</v>
      </c>
      <c r="D38" s="65"/>
      <c r="E38" s="65">
        <v>0</v>
      </c>
      <c r="F38" s="65"/>
      <c r="G38" s="65">
        <v>0</v>
      </c>
      <c r="H38" s="65"/>
      <c r="I38" s="65">
        <v>0</v>
      </c>
      <c r="J38" s="65"/>
      <c r="K38" s="65">
        <v>0</v>
      </c>
      <c r="L38" s="65"/>
      <c r="M38" s="65">
        <v>0</v>
      </c>
      <c r="N38" s="65"/>
      <c r="O38" s="91">
        <v>6308438</v>
      </c>
      <c r="P38" s="65"/>
      <c r="Q38" s="65">
        <v>0</v>
      </c>
      <c r="R38" s="65"/>
      <c r="S38" s="65">
        <v>0</v>
      </c>
      <c r="T38" s="65"/>
      <c r="U38" s="65">
        <v>0</v>
      </c>
      <c r="V38" s="65"/>
      <c r="W38" s="65">
        <v>0</v>
      </c>
      <c r="X38" s="65"/>
      <c r="Y38" s="65">
        <v>0</v>
      </c>
      <c r="Z38" s="65"/>
      <c r="AA38" s="65">
        <f>SUM(S38:Y38)</f>
        <v>0</v>
      </c>
      <c r="AB38" s="65"/>
      <c r="AC38" s="123">
        <f>SUM(C38:Q38,AA38)</f>
        <v>6308438</v>
      </c>
      <c r="AD38" s="65"/>
      <c r="AE38" s="65">
        <v>0</v>
      </c>
      <c r="AF38" s="65"/>
      <c r="AG38" s="123">
        <f>SUM(AC38:AE38)</f>
        <v>6308438</v>
      </c>
      <c r="AH38" s="65"/>
      <c r="AI38" s="91">
        <v>1953051</v>
      </c>
      <c r="AJ38" s="65"/>
      <c r="AK38" s="65">
        <f>AG38+AI38</f>
        <v>8261489</v>
      </c>
    </row>
    <row r="39" spans="1:37" ht="18" customHeight="1" x14ac:dyDescent="0.3">
      <c r="A39" s="118" t="s">
        <v>219</v>
      </c>
      <c r="B39" s="120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</row>
    <row r="40" spans="1:37" ht="18" customHeight="1" x14ac:dyDescent="0.3">
      <c r="A40" s="118" t="s">
        <v>226</v>
      </c>
      <c r="B40" s="120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</row>
    <row r="41" spans="1:37" s="48" customFormat="1" ht="18" customHeight="1" x14ac:dyDescent="0.3">
      <c r="A41" s="48" t="s">
        <v>220</v>
      </c>
      <c r="B41" s="46"/>
      <c r="C41" s="65">
        <v>0</v>
      </c>
      <c r="D41" s="65"/>
      <c r="E41" s="65">
        <v>0</v>
      </c>
      <c r="F41" s="65"/>
      <c r="G41" s="65">
        <v>0</v>
      </c>
      <c r="H41" s="65"/>
      <c r="I41" s="65">
        <v>0</v>
      </c>
      <c r="J41" s="65"/>
      <c r="K41" s="65">
        <v>0</v>
      </c>
      <c r="L41" s="65"/>
      <c r="M41" s="65">
        <v>0</v>
      </c>
      <c r="N41" s="65"/>
      <c r="O41" s="91">
        <v>-2091</v>
      </c>
      <c r="P41" s="65"/>
      <c r="Q41" s="65">
        <v>0</v>
      </c>
      <c r="R41" s="65"/>
      <c r="S41" s="65">
        <v>0</v>
      </c>
      <c r="T41" s="65"/>
      <c r="U41" s="65">
        <v>0</v>
      </c>
      <c r="V41" s="65"/>
      <c r="W41" s="65">
        <v>0</v>
      </c>
      <c r="X41" s="65"/>
      <c r="Y41" s="65">
        <v>0</v>
      </c>
      <c r="Z41" s="65"/>
      <c r="AA41" s="65">
        <v>0</v>
      </c>
      <c r="AB41" s="65"/>
      <c r="AC41" s="123">
        <f>SUM(C41:Q41,AA41)</f>
        <v>-2091</v>
      </c>
      <c r="AD41" s="65"/>
      <c r="AE41" s="65">
        <v>0</v>
      </c>
      <c r="AF41" s="65"/>
      <c r="AG41" s="123">
        <f>SUM(AC41:AE41)</f>
        <v>-2091</v>
      </c>
      <c r="AH41" s="65"/>
      <c r="AI41" s="91">
        <v>263</v>
      </c>
      <c r="AJ41" s="65"/>
      <c r="AK41" s="65">
        <f>AG41+AI41</f>
        <v>-1828</v>
      </c>
    </row>
    <row r="42" spans="1:37" ht="18" customHeight="1" x14ac:dyDescent="0.3">
      <c r="A42" s="118" t="s">
        <v>221</v>
      </c>
      <c r="B42" s="120"/>
      <c r="C42" s="129">
        <v>0</v>
      </c>
      <c r="D42" s="125"/>
      <c r="E42" s="129">
        <v>0</v>
      </c>
      <c r="F42" s="125"/>
      <c r="G42" s="129">
        <v>0</v>
      </c>
      <c r="H42" s="125"/>
      <c r="I42" s="129">
        <v>0</v>
      </c>
      <c r="J42" s="125"/>
      <c r="K42" s="129">
        <v>0</v>
      </c>
      <c r="L42" s="125"/>
      <c r="M42" s="129">
        <v>0</v>
      </c>
      <c r="N42" s="125"/>
      <c r="O42" s="129">
        <v>0</v>
      </c>
      <c r="P42" s="125"/>
      <c r="Q42" s="129">
        <v>0</v>
      </c>
      <c r="R42" s="125"/>
      <c r="S42" s="71">
        <v>-56591</v>
      </c>
      <c r="T42" s="125"/>
      <c r="U42" s="71">
        <v>615449</v>
      </c>
      <c r="V42" s="72"/>
      <c r="W42" s="71">
        <v>23726</v>
      </c>
      <c r="X42" s="123"/>
      <c r="Y42" s="71">
        <v>20823134</v>
      </c>
      <c r="Z42" s="125"/>
      <c r="AA42" s="129">
        <f>SUM(S42:Y42)</f>
        <v>21405718</v>
      </c>
      <c r="AB42" s="125"/>
      <c r="AC42" s="129">
        <f>SUM(C42:Q42,AA42)</f>
        <v>21405718</v>
      </c>
      <c r="AD42" s="125"/>
      <c r="AE42" s="129">
        <v>0</v>
      </c>
      <c r="AF42" s="125"/>
      <c r="AG42" s="129">
        <f>SUM(AC42:AE42)</f>
        <v>21405718</v>
      </c>
      <c r="AH42" s="125"/>
      <c r="AI42" s="71">
        <v>6024917</v>
      </c>
      <c r="AJ42" s="123"/>
      <c r="AK42" s="129">
        <f>AG42+AI42</f>
        <v>27430635</v>
      </c>
    </row>
    <row r="43" spans="1:37" ht="18" customHeight="1" x14ac:dyDescent="0.3">
      <c r="A43" s="162" t="s">
        <v>135</v>
      </c>
      <c r="B43" s="120"/>
      <c r="C43" s="130">
        <f>SUM(C38:C42)</f>
        <v>0</v>
      </c>
      <c r="D43" s="127"/>
      <c r="E43" s="130">
        <f>SUM(E38:E42)</f>
        <v>0</v>
      </c>
      <c r="F43" s="127"/>
      <c r="G43" s="130">
        <f>SUM(G38:G42)</f>
        <v>0</v>
      </c>
      <c r="H43" s="127"/>
      <c r="I43" s="130">
        <f>SUM(I38:I42)</f>
        <v>0</v>
      </c>
      <c r="J43" s="127"/>
      <c r="K43" s="130">
        <f>SUM(K38:K42)</f>
        <v>0</v>
      </c>
      <c r="L43" s="127"/>
      <c r="M43" s="130">
        <f>SUM(M38:M42)</f>
        <v>0</v>
      </c>
      <c r="N43" s="127"/>
      <c r="O43" s="130">
        <f>SUM(O38:O42)</f>
        <v>6306347</v>
      </c>
      <c r="P43" s="127"/>
      <c r="Q43" s="130">
        <f>SUM(Q38:Q42)</f>
        <v>0</v>
      </c>
      <c r="R43" s="127"/>
      <c r="S43" s="130">
        <f>SUM(S38:S42)</f>
        <v>-56591</v>
      </c>
      <c r="T43" s="127"/>
      <c r="U43" s="130">
        <f>SUM(U38:U42)</f>
        <v>615449</v>
      </c>
      <c r="V43" s="128"/>
      <c r="W43" s="130">
        <f>SUM(W38:W42)</f>
        <v>23726</v>
      </c>
      <c r="X43" s="128"/>
      <c r="Y43" s="130">
        <f>SUM(Y38:Y42)</f>
        <v>20823134</v>
      </c>
      <c r="Z43" s="127"/>
      <c r="AA43" s="130">
        <f>SUM(AA38:AA42)</f>
        <v>21405718</v>
      </c>
      <c r="AB43" s="127"/>
      <c r="AC43" s="130">
        <f>SUM(AC38:AC42)</f>
        <v>27712065</v>
      </c>
      <c r="AD43" s="127"/>
      <c r="AE43" s="130">
        <f>SUM(AE38:AE42)</f>
        <v>0</v>
      </c>
      <c r="AF43" s="127"/>
      <c r="AG43" s="130">
        <f>SUM(AG38:AG42)</f>
        <v>27712065</v>
      </c>
      <c r="AH43" s="127"/>
      <c r="AI43" s="130">
        <f>SUM(AI38:AI42)</f>
        <v>7978231</v>
      </c>
      <c r="AJ43" s="127"/>
      <c r="AK43" s="130">
        <f>SUM(AK38:AK42)</f>
        <v>35690296</v>
      </c>
    </row>
    <row r="44" spans="1:37" s="48" customFormat="1" ht="18" customHeight="1" x14ac:dyDescent="0.3">
      <c r="A44" s="48" t="s">
        <v>359</v>
      </c>
      <c r="B44" s="46"/>
      <c r="C44" s="273"/>
      <c r="D44" s="271"/>
      <c r="E44" s="273"/>
      <c r="F44" s="271"/>
      <c r="G44" s="273"/>
      <c r="H44" s="271"/>
      <c r="I44" s="273"/>
      <c r="J44" s="271"/>
      <c r="K44" s="273"/>
      <c r="L44" s="271"/>
      <c r="M44" s="273"/>
      <c r="N44" s="271"/>
      <c r="O44" s="273"/>
      <c r="P44" s="271"/>
      <c r="Q44" s="273"/>
      <c r="R44" s="271"/>
      <c r="S44" s="273"/>
      <c r="T44" s="271"/>
      <c r="U44" s="273"/>
      <c r="V44" s="273"/>
      <c r="W44" s="273"/>
      <c r="X44" s="273"/>
      <c r="Y44" s="273"/>
      <c r="Z44" s="271"/>
      <c r="AA44" s="273"/>
      <c r="AB44" s="271"/>
      <c r="AC44" s="273"/>
      <c r="AD44" s="271"/>
      <c r="AE44" s="273"/>
      <c r="AF44" s="271"/>
      <c r="AG44" s="273"/>
      <c r="AH44" s="271"/>
      <c r="AI44" s="273"/>
      <c r="AJ44" s="271"/>
      <c r="AK44" s="273"/>
    </row>
    <row r="45" spans="1:37" s="48" customFormat="1" ht="18" customHeight="1" x14ac:dyDescent="0.3">
      <c r="A45" s="48" t="s">
        <v>360</v>
      </c>
      <c r="B45" s="46"/>
      <c r="C45" s="257">
        <v>0</v>
      </c>
      <c r="D45" s="280"/>
      <c r="E45" s="257">
        <v>0</v>
      </c>
      <c r="F45" s="281"/>
      <c r="G45" s="257">
        <v>0</v>
      </c>
      <c r="H45" s="281"/>
      <c r="I45" s="257">
        <v>0</v>
      </c>
      <c r="J45" s="281"/>
      <c r="K45" s="257">
        <v>0</v>
      </c>
      <c r="L45" s="281"/>
      <c r="M45" s="257">
        <v>0</v>
      </c>
      <c r="N45" s="281"/>
      <c r="O45" s="257">
        <v>-750660</v>
      </c>
      <c r="P45" s="255"/>
      <c r="Q45" s="257">
        <v>0</v>
      </c>
      <c r="R45" s="281"/>
      <c r="S45" s="257">
        <v>0</v>
      </c>
      <c r="T45" s="280"/>
      <c r="U45" s="257">
        <v>0</v>
      </c>
      <c r="V45" s="257"/>
      <c r="W45" s="257">
        <v>0</v>
      </c>
      <c r="X45" s="257"/>
      <c r="Y45" s="257">
        <v>0</v>
      </c>
      <c r="Z45" s="280"/>
      <c r="AA45" s="257">
        <f>SUM(S45:Y45)</f>
        <v>0</v>
      </c>
      <c r="AB45" s="280"/>
      <c r="AC45" s="257">
        <f>SUM(C45:Q45)+(AA45)</f>
        <v>-750660</v>
      </c>
      <c r="AD45" s="280"/>
      <c r="AE45" s="257">
        <v>0</v>
      </c>
      <c r="AF45" s="280"/>
      <c r="AG45" s="257">
        <f>SUM(AC45,AE45)</f>
        <v>-750660</v>
      </c>
      <c r="AH45" s="280"/>
      <c r="AI45" s="257">
        <v>0</v>
      </c>
      <c r="AJ45" s="280"/>
      <c r="AK45" s="257">
        <f>SUM(AG45:AI45)</f>
        <v>-750660</v>
      </c>
    </row>
    <row r="46" spans="1:37" ht="18" customHeight="1" x14ac:dyDescent="0.3">
      <c r="A46" s="118" t="s">
        <v>227</v>
      </c>
      <c r="B46" s="120"/>
      <c r="C46" s="129">
        <v>0</v>
      </c>
      <c r="D46" s="124"/>
      <c r="E46" s="129">
        <v>0</v>
      </c>
      <c r="F46" s="125"/>
      <c r="G46" s="129">
        <v>0</v>
      </c>
      <c r="H46" s="125"/>
      <c r="I46" s="129">
        <v>0</v>
      </c>
      <c r="J46" s="125"/>
      <c r="K46" s="129">
        <v>0</v>
      </c>
      <c r="L46" s="125"/>
      <c r="M46" s="129">
        <v>0</v>
      </c>
      <c r="N46" s="125"/>
      <c r="O46" s="71">
        <v>50158</v>
      </c>
      <c r="P46" s="121"/>
      <c r="Q46" s="129">
        <v>0</v>
      </c>
      <c r="R46" s="125"/>
      <c r="S46" s="129">
        <v>-50158</v>
      </c>
      <c r="T46" s="124"/>
      <c r="U46" s="129">
        <v>0</v>
      </c>
      <c r="V46" s="123"/>
      <c r="W46" s="129">
        <v>0</v>
      </c>
      <c r="X46" s="123"/>
      <c r="Y46" s="129">
        <v>0</v>
      </c>
      <c r="Z46" s="124"/>
      <c r="AA46" s="129">
        <f>SUM(S46:Y46)</f>
        <v>-50158</v>
      </c>
      <c r="AB46" s="124"/>
      <c r="AC46" s="129">
        <f>SUM(C46:Q46,AA46)</f>
        <v>0</v>
      </c>
      <c r="AD46" s="124"/>
      <c r="AE46" s="129">
        <v>0</v>
      </c>
      <c r="AF46" s="124"/>
      <c r="AG46" s="129">
        <f>SUM(AC46:AE46)</f>
        <v>0</v>
      </c>
      <c r="AH46" s="124"/>
      <c r="AI46" s="129">
        <v>0</v>
      </c>
      <c r="AJ46" s="124"/>
      <c r="AK46" s="129">
        <f>SUM(AG46:AI46)</f>
        <v>0</v>
      </c>
    </row>
    <row r="47" spans="1:37" ht="18" customHeight="1" thickBot="1" x14ac:dyDescent="0.35">
      <c r="A47" s="162" t="s">
        <v>330</v>
      </c>
      <c r="B47" s="120"/>
      <c r="C47" s="133">
        <f t="shared" ref="C47:O47" si="0">C18+C36+C43+C45+C46</f>
        <v>8611242</v>
      </c>
      <c r="D47" s="247"/>
      <c r="E47" s="133">
        <f t="shared" si="0"/>
        <v>57298909</v>
      </c>
      <c r="F47" s="247"/>
      <c r="G47" s="133">
        <f t="shared" si="0"/>
        <v>3582872</v>
      </c>
      <c r="H47" s="247"/>
      <c r="I47" s="133">
        <f t="shared" si="0"/>
        <v>4805043</v>
      </c>
      <c r="J47" s="247"/>
      <c r="K47" s="133">
        <f t="shared" si="0"/>
        <v>-9917</v>
      </c>
      <c r="L47" s="247"/>
      <c r="M47" s="133">
        <f t="shared" si="0"/>
        <v>929166</v>
      </c>
      <c r="N47" s="247"/>
      <c r="O47" s="133">
        <f t="shared" si="0"/>
        <v>120029788</v>
      </c>
      <c r="P47" s="132"/>
      <c r="Q47" s="133">
        <f>Q18+Q36+Q43+Q45+Q46</f>
        <v>-10175859</v>
      </c>
      <c r="R47" s="131"/>
      <c r="S47" s="133">
        <f>S18+S36+S43+S45+S46</f>
        <v>24726631</v>
      </c>
      <c r="T47" s="131"/>
      <c r="U47" s="133">
        <f>U18+U36+U43+U45+U46</f>
        <v>-820526</v>
      </c>
      <c r="V47" s="128"/>
      <c r="W47" s="133">
        <f>W18+W36+W43+W45+W46</f>
        <v>2473306</v>
      </c>
      <c r="X47" s="128"/>
      <c r="Y47" s="133">
        <f>Y18+Y36+Y43+Y45+Y46</f>
        <v>-14096856</v>
      </c>
      <c r="Z47" s="131"/>
      <c r="AA47" s="133">
        <f>AA18+AA36+AA43+AA45+AA46</f>
        <v>12282555</v>
      </c>
      <c r="AB47" s="131"/>
      <c r="AC47" s="133">
        <f>AC18+AC36+AC43+AC45+AC46</f>
        <v>197353799</v>
      </c>
      <c r="AD47" s="131"/>
      <c r="AE47" s="133">
        <f>AE18+AE36+AE43+AE45+AE46</f>
        <v>15000000</v>
      </c>
      <c r="AF47" s="131"/>
      <c r="AG47" s="133">
        <f>AG18+AG36+AG43+AG45+AG46</f>
        <v>212353799</v>
      </c>
      <c r="AH47" s="131"/>
      <c r="AI47" s="133">
        <f>AI18+AI36+AI43+AI45+AI46</f>
        <v>74354275</v>
      </c>
      <c r="AJ47" s="131"/>
      <c r="AK47" s="133">
        <f>AK18+AK36+AK43+AK45+AK46</f>
        <v>286708074</v>
      </c>
    </row>
    <row r="48" spans="1:37" ht="14.5" thickTop="1" x14ac:dyDescent="0.3"/>
  </sheetData>
  <mergeCells count="2">
    <mergeCell ref="C5:AK5"/>
    <mergeCell ref="S6:AA6"/>
  </mergeCells>
  <pageMargins left="0.8" right="0.8" top="0.48" bottom="0.5" header="0.5" footer="0.5"/>
  <pageSetup paperSize="9" scale="35" firstPageNumber="10" orientation="landscape" useFirstPageNumber="1" r:id="rId1"/>
  <headerFooter>
    <oddFooter>&amp;L&amp;13The accompanying notes are an integral part of these financial statements.&amp;C&amp;13&amp;P</oddFooter>
  </headerFooter>
  <rowBreaks count="1" manualBreakCount="1">
    <brk id="48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view="pageBreakPreview" zoomScale="70" zoomScaleNormal="59" zoomScaleSheetLayoutView="70" workbookViewId="0">
      <selection activeCell="AS22" sqref="AS22"/>
    </sheetView>
  </sheetViews>
  <sheetFormatPr defaultColWidth="8.81640625" defaultRowHeight="14" x14ac:dyDescent="0.3"/>
  <cols>
    <col min="1" max="1" width="49.6328125" style="48" customWidth="1"/>
    <col min="2" max="2" width="7.453125" style="48" customWidth="1"/>
    <col min="3" max="3" width="13.1796875" style="48" customWidth="1"/>
    <col min="4" max="4" width="1" style="48" customWidth="1"/>
    <col min="5" max="5" width="16.6328125" style="48" customWidth="1"/>
    <col min="6" max="6" width="1" style="48" customWidth="1"/>
    <col min="7" max="7" width="11.453125" style="48" customWidth="1"/>
    <col min="8" max="8" width="1" style="48" customWidth="1"/>
    <col min="9" max="9" width="18.1796875" style="48" customWidth="1"/>
    <col min="10" max="10" width="1" style="48" customWidth="1"/>
    <col min="11" max="11" width="14.08984375" style="48" customWidth="1"/>
    <col min="12" max="12" width="1" style="48" customWidth="1"/>
    <col min="13" max="13" width="10.36328125" style="48" customWidth="1"/>
    <col min="14" max="14" width="1" style="48" customWidth="1"/>
    <col min="15" max="15" width="15.453125" style="48" customWidth="1"/>
    <col min="16" max="16" width="1" style="48" customWidth="1"/>
    <col min="17" max="17" width="13" style="48" customWidth="1"/>
    <col min="18" max="18" width="1" style="48" customWidth="1"/>
    <col min="19" max="19" width="13.6328125" style="48" customWidth="1"/>
    <col min="20" max="20" width="1" style="48" customWidth="1"/>
    <col min="21" max="21" width="11.36328125" style="48" customWidth="1"/>
    <col min="22" max="22" width="1" style="48" customWidth="1"/>
    <col min="23" max="23" width="13.36328125" style="48" customWidth="1"/>
    <col min="24" max="24" width="1" style="48" customWidth="1"/>
    <col min="25" max="25" width="16" style="48" customWidth="1"/>
    <col min="26" max="26" width="1" style="48" customWidth="1"/>
    <col min="27" max="27" width="13" style="48" customWidth="1"/>
    <col min="28" max="28" width="1" style="48" customWidth="1"/>
    <col min="29" max="29" width="13.81640625" style="48" customWidth="1"/>
    <col min="30" max="30" width="1" style="48" customWidth="1"/>
    <col min="31" max="31" width="13.453125" style="48" customWidth="1"/>
    <col min="32" max="32" width="1" style="48" customWidth="1"/>
    <col min="33" max="33" width="12.1796875" style="48" customWidth="1"/>
    <col min="34" max="34" width="1" style="48" customWidth="1"/>
    <col min="35" max="35" width="17.453125" style="48" customWidth="1"/>
    <col min="36" max="36" width="1" style="48" customWidth="1"/>
    <col min="37" max="37" width="13.453125" style="48" customWidth="1"/>
    <col min="38" max="38" width="1" style="48" customWidth="1"/>
    <col min="39" max="39" width="13.1796875" style="48" customWidth="1"/>
    <col min="40" max="16384" width="8.81640625" style="48"/>
  </cols>
  <sheetData>
    <row r="1" spans="1:39" s="118" customFormat="1" ht="17.5" customHeight="1" x14ac:dyDescent="0.3">
      <c r="A1" s="192" t="s">
        <v>146</v>
      </c>
      <c r="B1" s="193"/>
      <c r="C1" s="194"/>
      <c r="D1" s="194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</row>
    <row r="2" spans="1:39" s="118" customFormat="1" ht="17.5" x14ac:dyDescent="0.3">
      <c r="A2" s="192" t="s">
        <v>147</v>
      </c>
      <c r="B2" s="193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</row>
    <row r="3" spans="1:39" s="118" customFormat="1" ht="15.5" customHeight="1" x14ac:dyDescent="0.3">
      <c r="A3" s="97" t="s">
        <v>148</v>
      </c>
      <c r="B3" s="261"/>
      <c r="C3" s="262"/>
      <c r="D3" s="262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2"/>
      <c r="P3" s="262"/>
      <c r="Q3" s="263"/>
      <c r="R3" s="263"/>
      <c r="S3" s="262"/>
      <c r="T3" s="263"/>
      <c r="U3" s="263"/>
      <c r="V3" s="263"/>
      <c r="W3" s="262"/>
      <c r="X3" s="262"/>
      <c r="Y3" s="262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48"/>
      <c r="AM3" s="48"/>
    </row>
    <row r="4" spans="1:39" s="118" customFormat="1" ht="15.5" x14ac:dyDescent="0.3">
      <c r="A4" s="198"/>
      <c r="B4" s="199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51" t="s">
        <v>3</v>
      </c>
    </row>
    <row r="5" spans="1:39" s="118" customFormat="1" x14ac:dyDescent="0.3">
      <c r="A5" s="137"/>
      <c r="B5" s="199"/>
      <c r="C5" s="297" t="s">
        <v>149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</row>
    <row r="6" spans="1:39" s="118" customFormat="1" x14ac:dyDescent="0.3">
      <c r="A6" s="137"/>
      <c r="B6" s="200"/>
      <c r="C6" s="260"/>
      <c r="D6" s="260"/>
      <c r="E6" s="260"/>
      <c r="F6" s="260"/>
      <c r="G6" s="260"/>
      <c r="H6" s="260"/>
      <c r="I6" s="259"/>
      <c r="J6" s="260"/>
      <c r="K6" s="260"/>
      <c r="L6" s="260"/>
      <c r="M6" s="260"/>
      <c r="N6" s="260"/>
      <c r="O6" s="260"/>
      <c r="P6" s="260"/>
      <c r="Q6" s="260"/>
      <c r="R6" s="260"/>
      <c r="S6" s="298" t="s">
        <v>361</v>
      </c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60"/>
      <c r="AE6" s="260"/>
      <c r="AF6" s="260"/>
      <c r="AG6" s="260"/>
      <c r="AH6" s="260"/>
      <c r="AI6" s="260"/>
      <c r="AJ6" s="260"/>
      <c r="AK6" s="260"/>
      <c r="AL6" s="260"/>
      <c r="AM6" s="260"/>
    </row>
    <row r="7" spans="1:39" s="118" customFormat="1" x14ac:dyDescent="0.3">
      <c r="A7" s="137"/>
      <c r="B7" s="200"/>
      <c r="C7" s="260"/>
      <c r="D7" s="260"/>
      <c r="E7" s="260"/>
      <c r="F7" s="260"/>
      <c r="G7" s="260"/>
      <c r="H7" s="260"/>
      <c r="I7" s="259"/>
      <c r="J7" s="260"/>
      <c r="K7" s="260"/>
      <c r="L7" s="260"/>
      <c r="M7" s="260"/>
      <c r="N7" s="260"/>
      <c r="O7" s="260"/>
      <c r="P7" s="260"/>
      <c r="Q7" s="260"/>
      <c r="R7" s="260"/>
      <c r="S7" s="259"/>
      <c r="T7" s="201"/>
      <c r="U7" s="201"/>
      <c r="V7" s="201"/>
      <c r="W7" s="201"/>
      <c r="X7" s="201"/>
      <c r="Y7" s="102" t="s">
        <v>338</v>
      </c>
      <c r="Z7" s="201"/>
      <c r="AA7" s="201"/>
      <c r="AB7" s="201"/>
      <c r="AC7" s="201"/>
      <c r="AD7" s="260"/>
      <c r="AE7" s="260"/>
      <c r="AF7" s="260"/>
      <c r="AG7" s="260"/>
      <c r="AH7" s="260"/>
      <c r="AI7" s="260"/>
      <c r="AJ7" s="260"/>
      <c r="AK7" s="260"/>
      <c r="AL7" s="260"/>
      <c r="AM7" s="260"/>
    </row>
    <row r="8" spans="1:39" s="118" customFormat="1" x14ac:dyDescent="0.3">
      <c r="A8" s="137"/>
      <c r="B8" s="200"/>
      <c r="C8" s="260"/>
      <c r="D8" s="260"/>
      <c r="E8" s="260"/>
      <c r="F8" s="260"/>
      <c r="G8" s="260"/>
      <c r="H8" s="260"/>
      <c r="I8" s="259"/>
      <c r="J8" s="260"/>
      <c r="K8" s="260"/>
      <c r="L8" s="260"/>
      <c r="M8" s="260"/>
      <c r="N8" s="260"/>
      <c r="O8" s="260"/>
      <c r="P8" s="260"/>
      <c r="Q8" s="260"/>
      <c r="R8" s="260"/>
      <c r="S8" s="259"/>
      <c r="T8" s="201"/>
      <c r="U8" s="201"/>
      <c r="V8" s="201"/>
      <c r="X8" s="201"/>
      <c r="Y8" s="259" t="s">
        <v>150</v>
      </c>
      <c r="Z8" s="201"/>
      <c r="AA8" s="201"/>
      <c r="AB8" s="201"/>
      <c r="AC8" s="201"/>
      <c r="AD8" s="260"/>
      <c r="AE8" s="260"/>
      <c r="AF8" s="260"/>
      <c r="AG8" s="260"/>
      <c r="AH8" s="260"/>
      <c r="AI8" s="260"/>
      <c r="AJ8" s="260"/>
      <c r="AK8" s="260"/>
      <c r="AL8" s="260"/>
      <c r="AM8" s="260"/>
    </row>
    <row r="9" spans="1:39" s="118" customFormat="1" x14ac:dyDescent="0.3">
      <c r="A9" s="137"/>
      <c r="B9" s="200"/>
      <c r="C9" s="260"/>
      <c r="D9" s="260"/>
      <c r="E9" s="260"/>
      <c r="F9" s="260"/>
      <c r="G9" s="260"/>
      <c r="H9" s="260"/>
      <c r="I9" s="259" t="s">
        <v>151</v>
      </c>
      <c r="J9" s="260"/>
      <c r="K9" s="260"/>
      <c r="L9" s="260"/>
      <c r="M9" s="260"/>
      <c r="N9" s="260"/>
      <c r="O9" s="260"/>
      <c r="P9" s="260"/>
      <c r="Q9" s="260"/>
      <c r="R9" s="260"/>
      <c r="S9" s="259"/>
      <c r="T9" s="201"/>
      <c r="W9" s="201" t="s">
        <v>381</v>
      </c>
      <c r="Y9" s="259" t="s">
        <v>152</v>
      </c>
      <c r="Z9" s="201"/>
      <c r="AA9" s="201"/>
      <c r="AB9" s="201"/>
      <c r="AC9" s="201"/>
      <c r="AD9" s="260"/>
      <c r="AE9" s="260"/>
      <c r="AF9" s="260"/>
      <c r="AG9" s="260"/>
      <c r="AH9" s="260"/>
      <c r="AI9" s="260"/>
      <c r="AJ9" s="260"/>
      <c r="AK9" s="260"/>
      <c r="AL9" s="260"/>
      <c r="AM9" s="260"/>
    </row>
    <row r="10" spans="1:39" s="118" customFormat="1" x14ac:dyDescent="0.3">
      <c r="A10" s="137"/>
      <c r="B10" s="200"/>
      <c r="C10" s="137"/>
      <c r="D10" s="137"/>
      <c r="E10" s="201"/>
      <c r="F10" s="201"/>
      <c r="G10" s="201"/>
      <c r="H10" s="201"/>
      <c r="I10" s="259" t="s">
        <v>153</v>
      </c>
      <c r="J10" s="201"/>
      <c r="K10" s="259"/>
      <c r="L10" s="201"/>
      <c r="M10" s="201"/>
      <c r="N10" s="201"/>
      <c r="O10" s="137"/>
      <c r="P10" s="137"/>
      <c r="Q10" s="137"/>
      <c r="R10" s="201"/>
      <c r="S10" s="259" t="s">
        <v>222</v>
      </c>
      <c r="T10" s="137"/>
      <c r="U10" s="259" t="s">
        <v>222</v>
      </c>
      <c r="V10" s="259"/>
      <c r="W10" s="201" t="s">
        <v>382</v>
      </c>
      <c r="X10" s="259"/>
      <c r="Y10" s="259" t="s">
        <v>154</v>
      </c>
      <c r="Z10" s="259"/>
      <c r="AA10" s="259" t="s">
        <v>155</v>
      </c>
      <c r="AB10" s="201"/>
      <c r="AC10" s="201" t="s">
        <v>156</v>
      </c>
      <c r="AD10" s="137"/>
      <c r="AE10" s="202"/>
      <c r="AF10" s="137"/>
      <c r="AG10" s="259"/>
      <c r="AH10" s="137"/>
      <c r="AI10" s="202" t="s">
        <v>157</v>
      </c>
      <c r="AJ10" s="201"/>
      <c r="AK10" s="201"/>
      <c r="AL10" s="201"/>
      <c r="AM10" s="137"/>
    </row>
    <row r="11" spans="1:39" s="118" customFormat="1" x14ac:dyDescent="0.3">
      <c r="A11" s="137"/>
      <c r="B11" s="120"/>
      <c r="C11" s="201" t="s">
        <v>158</v>
      </c>
      <c r="D11" s="201"/>
      <c r="E11" s="259" t="s">
        <v>159</v>
      </c>
      <c r="F11" s="201"/>
      <c r="G11" s="137"/>
      <c r="H11" s="201"/>
      <c r="I11" s="259" t="s">
        <v>160</v>
      </c>
      <c r="J11" s="201"/>
      <c r="K11" s="259" t="s">
        <v>161</v>
      </c>
      <c r="L11" s="201"/>
      <c r="M11" s="137"/>
      <c r="N11" s="201"/>
      <c r="O11" s="201" t="s">
        <v>162</v>
      </c>
      <c r="P11" s="137"/>
      <c r="Q11" s="201"/>
      <c r="R11" s="201"/>
      <c r="S11" s="259" t="s">
        <v>223</v>
      </c>
      <c r="T11" s="201"/>
      <c r="U11" s="259" t="s">
        <v>223</v>
      </c>
      <c r="V11" s="259"/>
      <c r="W11" s="259" t="s">
        <v>383</v>
      </c>
      <c r="X11" s="259"/>
      <c r="Y11" s="259" t="s">
        <v>163</v>
      </c>
      <c r="Z11" s="259"/>
      <c r="AA11" s="259" t="s">
        <v>164</v>
      </c>
      <c r="AB11" s="201"/>
      <c r="AC11" s="259" t="s">
        <v>165</v>
      </c>
      <c r="AD11" s="137"/>
      <c r="AE11" s="202"/>
      <c r="AF11" s="137"/>
      <c r="AG11" s="259" t="s">
        <v>166</v>
      </c>
      <c r="AH11" s="137"/>
      <c r="AI11" s="202" t="s">
        <v>167</v>
      </c>
      <c r="AJ11" s="201"/>
      <c r="AK11" s="259" t="s">
        <v>168</v>
      </c>
      <c r="AL11" s="201"/>
      <c r="AM11" s="201" t="s">
        <v>169</v>
      </c>
    </row>
    <row r="12" spans="1:39" s="118" customFormat="1" x14ac:dyDescent="0.3">
      <c r="A12" s="137"/>
      <c r="B12" s="120"/>
      <c r="C12" s="259" t="s">
        <v>170</v>
      </c>
      <c r="D12" s="201"/>
      <c r="E12" s="201" t="s">
        <v>171</v>
      </c>
      <c r="F12" s="201"/>
      <c r="G12" s="259" t="s">
        <v>172</v>
      </c>
      <c r="H12" s="201"/>
      <c r="I12" s="259" t="s">
        <v>173</v>
      </c>
      <c r="J12" s="201"/>
      <c r="K12" s="259" t="s">
        <v>174</v>
      </c>
      <c r="L12" s="201"/>
      <c r="M12" s="201" t="s">
        <v>175</v>
      </c>
      <c r="N12" s="201"/>
      <c r="O12" s="201" t="s">
        <v>176</v>
      </c>
      <c r="P12" s="137"/>
      <c r="Q12" s="201" t="s">
        <v>177</v>
      </c>
      <c r="R12" s="201"/>
      <c r="S12" s="259" t="s">
        <v>178</v>
      </c>
      <c r="T12" s="201"/>
      <c r="U12" s="259" t="s">
        <v>179</v>
      </c>
      <c r="V12" s="259"/>
      <c r="W12" s="259" t="s">
        <v>384</v>
      </c>
      <c r="X12" s="259"/>
      <c r="Y12" s="259" t="s">
        <v>180</v>
      </c>
      <c r="Z12" s="259"/>
      <c r="AA12" s="259" t="s">
        <v>181</v>
      </c>
      <c r="AB12" s="201"/>
      <c r="AC12" s="201" t="s">
        <v>182</v>
      </c>
      <c r="AD12" s="201"/>
      <c r="AE12" s="259"/>
      <c r="AF12" s="201"/>
      <c r="AG12" s="259" t="s">
        <v>183</v>
      </c>
      <c r="AH12" s="201"/>
      <c r="AI12" s="259" t="s">
        <v>184</v>
      </c>
      <c r="AJ12" s="201"/>
      <c r="AK12" s="201" t="s">
        <v>185</v>
      </c>
      <c r="AL12" s="201"/>
      <c r="AM12" s="259" t="s">
        <v>186</v>
      </c>
    </row>
    <row r="13" spans="1:39" s="118" customFormat="1" x14ac:dyDescent="0.3">
      <c r="A13" s="137"/>
      <c r="B13" s="120" t="s">
        <v>10</v>
      </c>
      <c r="C13" s="203" t="s">
        <v>187</v>
      </c>
      <c r="D13" s="201"/>
      <c r="E13" s="203" t="s">
        <v>188</v>
      </c>
      <c r="F13" s="201"/>
      <c r="G13" s="204" t="s">
        <v>189</v>
      </c>
      <c r="H13" s="201"/>
      <c r="I13" s="204" t="s">
        <v>190</v>
      </c>
      <c r="J13" s="201"/>
      <c r="K13" s="204" t="s">
        <v>191</v>
      </c>
      <c r="L13" s="201"/>
      <c r="M13" s="203" t="s">
        <v>192</v>
      </c>
      <c r="N13" s="201"/>
      <c r="O13" s="203" t="s">
        <v>193</v>
      </c>
      <c r="P13" s="137"/>
      <c r="Q13" s="203" t="s">
        <v>188</v>
      </c>
      <c r="R13" s="201"/>
      <c r="S13" s="204" t="s">
        <v>194</v>
      </c>
      <c r="T13" s="201"/>
      <c r="U13" s="203" t="s">
        <v>195</v>
      </c>
      <c r="V13" s="201"/>
      <c r="W13" s="204" t="s">
        <v>385</v>
      </c>
      <c r="X13" s="282"/>
      <c r="Y13" s="204" t="s">
        <v>196</v>
      </c>
      <c r="Z13" s="201"/>
      <c r="AA13" s="204" t="s">
        <v>197</v>
      </c>
      <c r="AB13" s="201"/>
      <c r="AC13" s="204" t="s">
        <v>198</v>
      </c>
      <c r="AD13" s="201"/>
      <c r="AE13" s="204" t="s">
        <v>86</v>
      </c>
      <c r="AF13" s="201"/>
      <c r="AG13" s="204" t="s">
        <v>199</v>
      </c>
      <c r="AH13" s="137"/>
      <c r="AI13" s="203" t="s">
        <v>200</v>
      </c>
      <c r="AJ13" s="137"/>
      <c r="AK13" s="203" t="s">
        <v>201</v>
      </c>
      <c r="AM13" s="204" t="s">
        <v>198</v>
      </c>
    </row>
    <row r="14" spans="1:39" s="118" customFormat="1" x14ac:dyDescent="0.3">
      <c r="B14" s="163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</row>
    <row r="15" spans="1:39" s="118" customFormat="1" ht="18" customHeight="1" x14ac:dyDescent="0.3">
      <c r="A15" s="162" t="s">
        <v>347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37"/>
      <c r="AM15" s="137"/>
    </row>
    <row r="16" spans="1:39" ht="18" customHeight="1" x14ac:dyDescent="0.3">
      <c r="A16" s="47" t="s">
        <v>362</v>
      </c>
      <c r="B16" s="46"/>
      <c r="C16" s="273">
        <v>8611242</v>
      </c>
      <c r="D16" s="273"/>
      <c r="E16" s="273">
        <v>57298909</v>
      </c>
      <c r="F16" s="273"/>
      <c r="G16" s="273">
        <v>3582872</v>
      </c>
      <c r="H16" s="273"/>
      <c r="I16" s="273">
        <v>5458941</v>
      </c>
      <c r="J16" s="273"/>
      <c r="K16" s="273">
        <v>-9917</v>
      </c>
      <c r="L16" s="273"/>
      <c r="M16" s="273">
        <v>929166</v>
      </c>
      <c r="N16" s="273"/>
      <c r="O16" s="273">
        <v>125248813</v>
      </c>
      <c r="P16" s="273"/>
      <c r="Q16" s="273">
        <v>-10332356</v>
      </c>
      <c r="R16" s="273"/>
      <c r="S16" s="273">
        <v>24818227</v>
      </c>
      <c r="T16" s="273"/>
      <c r="U16" s="273">
        <v>-227445</v>
      </c>
      <c r="V16" s="273"/>
      <c r="W16" s="273">
        <v>0</v>
      </c>
      <c r="X16" s="273"/>
      <c r="Y16" s="273">
        <v>2746664</v>
      </c>
      <c r="Z16" s="273"/>
      <c r="AA16" s="273">
        <v>-18058126</v>
      </c>
      <c r="AB16" s="273"/>
      <c r="AC16" s="273">
        <f>SUM(S16:AB16)</f>
        <v>9279320</v>
      </c>
      <c r="AD16" s="273"/>
      <c r="AE16" s="273">
        <f>(AC16)+SUM(C16:Q16)</f>
        <v>200066990</v>
      </c>
      <c r="AF16" s="273"/>
      <c r="AG16" s="273">
        <v>15000000</v>
      </c>
      <c r="AH16" s="273"/>
      <c r="AI16" s="273">
        <f>SUM(AE16:AG16)</f>
        <v>215066990</v>
      </c>
      <c r="AJ16" s="273"/>
      <c r="AK16" s="273">
        <v>72069864</v>
      </c>
      <c r="AL16" s="273"/>
      <c r="AM16" s="273">
        <f>SUM(AI16:AK16)</f>
        <v>287136854</v>
      </c>
    </row>
    <row r="17" spans="1:39" ht="18" customHeight="1" x14ac:dyDescent="0.3">
      <c r="A17" s="48" t="s">
        <v>358</v>
      </c>
      <c r="B17" s="46">
        <v>2</v>
      </c>
      <c r="C17" s="274">
        <v>0</v>
      </c>
      <c r="D17" s="256"/>
      <c r="E17" s="274">
        <v>0</v>
      </c>
      <c r="F17" s="256"/>
      <c r="G17" s="274">
        <v>0</v>
      </c>
      <c r="H17" s="256"/>
      <c r="I17" s="274">
        <v>0</v>
      </c>
      <c r="J17" s="256"/>
      <c r="K17" s="274">
        <v>0</v>
      </c>
      <c r="L17" s="256"/>
      <c r="M17" s="274">
        <v>0</v>
      </c>
      <c r="N17" s="256"/>
      <c r="O17" s="274">
        <v>2500197</v>
      </c>
      <c r="P17" s="256"/>
      <c r="Q17" s="274">
        <v>0</v>
      </c>
      <c r="R17" s="256"/>
      <c r="S17" s="274">
        <v>0</v>
      </c>
      <c r="T17" s="256"/>
      <c r="U17" s="274">
        <v>0</v>
      </c>
      <c r="V17" s="275"/>
      <c r="W17" s="274">
        <v>0</v>
      </c>
      <c r="X17" s="256"/>
      <c r="Y17" s="274">
        <v>0</v>
      </c>
      <c r="Z17" s="256"/>
      <c r="AA17" s="274">
        <v>0</v>
      </c>
      <c r="AB17" s="256"/>
      <c r="AC17" s="274">
        <f>SUM(S17:AA17)</f>
        <v>0</v>
      </c>
      <c r="AD17" s="256"/>
      <c r="AE17" s="274">
        <f>(AC17)+SUM(C17:Q17)</f>
        <v>2500197</v>
      </c>
      <c r="AF17" s="256"/>
      <c r="AG17" s="274">
        <v>0</v>
      </c>
      <c r="AH17" s="256"/>
      <c r="AI17" s="268">
        <f>SUM(AE17:AG17)</f>
        <v>2500197</v>
      </c>
      <c r="AJ17" s="256"/>
      <c r="AK17" s="274">
        <v>823</v>
      </c>
      <c r="AL17" s="256"/>
      <c r="AM17" s="274">
        <f>SUM(AI17:AK17)</f>
        <v>2501020</v>
      </c>
    </row>
    <row r="18" spans="1:39" ht="18" customHeight="1" x14ac:dyDescent="0.3">
      <c r="A18" s="47" t="s">
        <v>348</v>
      </c>
      <c r="B18" s="46"/>
      <c r="C18" s="270">
        <f>SUM(C15:C17)</f>
        <v>8611242</v>
      </c>
      <c r="D18" s="271"/>
      <c r="E18" s="270">
        <f>SUM(E15:E17)</f>
        <v>57298909</v>
      </c>
      <c r="F18" s="271"/>
      <c r="G18" s="270">
        <f>SUM(G15:G17)</f>
        <v>3582872</v>
      </c>
      <c r="H18" s="271"/>
      <c r="I18" s="270">
        <f>SUM(I15:I17)</f>
        <v>5458941</v>
      </c>
      <c r="J18" s="271"/>
      <c r="K18" s="270">
        <f>SUM(K15:K17)</f>
        <v>-9917</v>
      </c>
      <c r="L18" s="271"/>
      <c r="M18" s="270">
        <f>SUM(M15:M17)</f>
        <v>929166</v>
      </c>
      <c r="N18" s="271"/>
      <c r="O18" s="270">
        <f>SUM(O15:O17)</f>
        <v>127749010</v>
      </c>
      <c r="P18" s="271"/>
      <c r="Q18" s="270">
        <f>SUM(Q15:Q17)</f>
        <v>-10332356</v>
      </c>
      <c r="R18" s="271"/>
      <c r="S18" s="270">
        <f>SUM(S15:S17)</f>
        <v>24818227</v>
      </c>
      <c r="T18" s="271"/>
      <c r="U18" s="270">
        <f>SUM(U15:U17)</f>
        <v>-227445</v>
      </c>
      <c r="V18" s="272"/>
      <c r="W18" s="270">
        <f>SUM(W15:W17)</f>
        <v>0</v>
      </c>
      <c r="X18" s="273"/>
      <c r="Y18" s="270">
        <f>SUM(Y15:Y17)</f>
        <v>2746664</v>
      </c>
      <c r="Z18" s="273"/>
      <c r="AA18" s="270">
        <f>SUM(AA15:AA17)</f>
        <v>-18058126</v>
      </c>
      <c r="AB18" s="271"/>
      <c r="AC18" s="270">
        <f>SUM(AC15:AC17)</f>
        <v>9279320</v>
      </c>
      <c r="AD18" s="271"/>
      <c r="AE18" s="270">
        <f>SUM(AE15:AE17)</f>
        <v>202567187</v>
      </c>
      <c r="AF18" s="271"/>
      <c r="AG18" s="270">
        <f>SUM(AG15:AG17)</f>
        <v>15000000</v>
      </c>
      <c r="AH18" s="271"/>
      <c r="AI18" s="270">
        <f>SUM(AI15:AI17)</f>
        <v>217567187</v>
      </c>
      <c r="AJ18" s="271"/>
      <c r="AK18" s="270">
        <f>SUM(AK15:AK17)</f>
        <v>72070687</v>
      </c>
      <c r="AL18" s="271"/>
      <c r="AM18" s="270">
        <f>SUM(AM15:AM17)</f>
        <v>289637874</v>
      </c>
    </row>
    <row r="19" spans="1:39" s="118" customFormat="1" ht="18" customHeight="1" x14ac:dyDescent="0.3">
      <c r="A19" s="162" t="s">
        <v>202</v>
      </c>
      <c r="B19" s="120"/>
      <c r="C19" s="123"/>
      <c r="D19" s="131"/>
      <c r="E19" s="205"/>
      <c r="F19" s="131"/>
      <c r="G19" s="132"/>
      <c r="H19" s="131"/>
      <c r="I19" s="131"/>
      <c r="J19" s="131"/>
      <c r="K19" s="131"/>
      <c r="L19" s="131"/>
      <c r="M19" s="205"/>
      <c r="N19" s="131"/>
      <c r="O19" s="205"/>
      <c r="P19" s="131"/>
      <c r="Q19" s="205"/>
      <c r="R19" s="131"/>
      <c r="S19" s="127"/>
      <c r="T19" s="131"/>
      <c r="U19" s="131"/>
      <c r="V19" s="131"/>
      <c r="W19" s="131"/>
      <c r="X19" s="131"/>
      <c r="Y19" s="205"/>
      <c r="Z19" s="205"/>
      <c r="AA19" s="205"/>
      <c r="AB19" s="131"/>
      <c r="AC19" s="127"/>
      <c r="AD19" s="131"/>
      <c r="AE19" s="127"/>
      <c r="AF19" s="131"/>
      <c r="AG19" s="127"/>
      <c r="AH19" s="131"/>
      <c r="AI19" s="127"/>
      <c r="AJ19" s="131"/>
      <c r="AK19" s="127"/>
      <c r="AL19" s="131"/>
      <c r="AM19" s="127"/>
    </row>
    <row r="20" spans="1:39" s="118" customFormat="1" ht="18" customHeight="1" x14ac:dyDescent="0.3">
      <c r="A20" s="206" t="s">
        <v>203</v>
      </c>
      <c r="B20" s="163"/>
      <c r="C20" s="207"/>
      <c r="D20" s="124"/>
      <c r="E20" s="207"/>
      <c r="F20" s="124"/>
      <c r="G20" s="121"/>
      <c r="H20" s="124"/>
      <c r="I20" s="124"/>
      <c r="J20" s="124"/>
      <c r="K20" s="124"/>
      <c r="L20" s="124"/>
      <c r="M20" s="207"/>
      <c r="N20" s="124"/>
      <c r="O20" s="207"/>
      <c r="P20" s="124"/>
      <c r="Q20" s="207"/>
      <c r="R20" s="124"/>
      <c r="S20" s="125"/>
      <c r="T20" s="124"/>
      <c r="U20" s="124"/>
      <c r="V20" s="124"/>
      <c r="W20" s="124"/>
      <c r="X20" s="124"/>
      <c r="Y20" s="207"/>
      <c r="Z20" s="207"/>
      <c r="AA20" s="207"/>
      <c r="AB20" s="124"/>
      <c r="AC20" s="125"/>
      <c r="AD20" s="124"/>
      <c r="AE20" s="125"/>
      <c r="AF20" s="124"/>
      <c r="AG20" s="125"/>
      <c r="AH20" s="124"/>
      <c r="AI20" s="125"/>
      <c r="AJ20" s="124"/>
      <c r="AK20" s="125"/>
      <c r="AL20" s="124"/>
      <c r="AM20" s="125"/>
    </row>
    <row r="21" spans="1:39" s="118" customFormat="1" ht="18" customHeight="1" x14ac:dyDescent="0.3">
      <c r="A21" s="118" t="s">
        <v>205</v>
      </c>
      <c r="B21" s="120"/>
      <c r="C21" s="123">
        <v>0</v>
      </c>
      <c r="D21" s="124"/>
      <c r="E21" s="123">
        <v>0</v>
      </c>
      <c r="F21" s="123"/>
      <c r="G21" s="123">
        <v>0</v>
      </c>
      <c r="H21" s="123"/>
      <c r="I21" s="123">
        <v>0</v>
      </c>
      <c r="J21" s="123"/>
      <c r="K21" s="123">
        <v>0</v>
      </c>
      <c r="L21" s="123"/>
      <c r="M21" s="123">
        <v>0</v>
      </c>
      <c r="N21" s="123"/>
      <c r="O21" s="91">
        <v>-5158930</v>
      </c>
      <c r="P21" s="123"/>
      <c r="Q21" s="123">
        <v>0</v>
      </c>
      <c r="R21" s="123"/>
      <c r="S21" s="123">
        <v>0</v>
      </c>
      <c r="T21" s="123"/>
      <c r="U21" s="123">
        <v>0</v>
      </c>
      <c r="V21" s="123"/>
      <c r="W21" s="123">
        <v>0</v>
      </c>
      <c r="X21" s="123"/>
      <c r="Y21" s="123">
        <v>0</v>
      </c>
      <c r="Z21" s="123"/>
      <c r="AA21" s="123">
        <v>0</v>
      </c>
      <c r="AB21" s="123"/>
      <c r="AC21" s="123">
        <v>0</v>
      </c>
      <c r="AD21" s="123"/>
      <c r="AE21" s="123">
        <v>-5158930</v>
      </c>
      <c r="AF21" s="123"/>
      <c r="AG21" s="123">
        <v>0</v>
      </c>
      <c r="AH21" s="123"/>
      <c r="AI21" s="123">
        <v>-5158930</v>
      </c>
      <c r="AJ21" s="124"/>
      <c r="AK21" s="91">
        <v>-824783</v>
      </c>
      <c r="AL21" s="125"/>
      <c r="AM21" s="123">
        <f>SUM(AI21+AK21)</f>
        <v>-5983713</v>
      </c>
    </row>
    <row r="22" spans="1:39" s="118" customFormat="1" ht="18" customHeight="1" x14ac:dyDescent="0.3">
      <c r="A22" s="206" t="s">
        <v>206</v>
      </c>
      <c r="B22" s="120"/>
      <c r="C22" s="126">
        <f>SUM(C21:C21)</f>
        <v>0</v>
      </c>
      <c r="D22" s="127"/>
      <c r="E22" s="126">
        <f>SUM(E21:E21)</f>
        <v>0</v>
      </c>
      <c r="F22" s="127"/>
      <c r="G22" s="126">
        <f>SUM(G21:G21)</f>
        <v>0</v>
      </c>
      <c r="H22" s="127"/>
      <c r="I22" s="126">
        <f>SUM(I21:I21)</f>
        <v>0</v>
      </c>
      <c r="J22" s="127"/>
      <c r="K22" s="126">
        <f>SUM(K21:K21)</f>
        <v>0</v>
      </c>
      <c r="L22" s="127"/>
      <c r="M22" s="126">
        <f>SUM(M21:M21)</f>
        <v>0</v>
      </c>
      <c r="N22" s="127"/>
      <c r="O22" s="126">
        <f>SUM(O21:O21)</f>
        <v>-5158930</v>
      </c>
      <c r="P22" s="127"/>
      <c r="Q22" s="126">
        <f>SUM(Q21:Q21)</f>
        <v>0</v>
      </c>
      <c r="R22" s="127"/>
      <c r="S22" s="126">
        <f>SUM(S21:S21)</f>
        <v>0</v>
      </c>
      <c r="T22" s="127"/>
      <c r="U22" s="126">
        <f>SUM(U21:U21)</f>
        <v>0</v>
      </c>
      <c r="V22" s="247"/>
      <c r="W22" s="126">
        <f>SUM(W21:W21)</f>
        <v>0</v>
      </c>
      <c r="X22" s="128"/>
      <c r="Y22" s="126">
        <f>SUM(Y21:Y21)</f>
        <v>0</v>
      </c>
      <c r="Z22" s="128"/>
      <c r="AA22" s="126">
        <f>SUM(AA21:AA21)</f>
        <v>0</v>
      </c>
      <c r="AB22" s="127"/>
      <c r="AC22" s="126">
        <f>SUM(AC21:AC21)</f>
        <v>0</v>
      </c>
      <c r="AD22" s="127"/>
      <c r="AE22" s="126">
        <f>SUM(AE21:AE21)</f>
        <v>-5158930</v>
      </c>
      <c r="AF22" s="127"/>
      <c r="AG22" s="126">
        <f>SUM(AG21:AG21)</f>
        <v>0</v>
      </c>
      <c r="AH22" s="127"/>
      <c r="AI22" s="126">
        <f>SUM(AI21:AI21)</f>
        <v>-5158930</v>
      </c>
      <c r="AJ22" s="127"/>
      <c r="AK22" s="126">
        <f>SUM(AK21:AK21)</f>
        <v>-824783</v>
      </c>
      <c r="AL22" s="127"/>
      <c r="AM22" s="126">
        <f>SUM(AM21:AM21)</f>
        <v>-5983713</v>
      </c>
    </row>
    <row r="23" spans="1:39" s="118" customFormat="1" ht="18" customHeight="1" x14ac:dyDescent="0.3">
      <c r="A23" s="206" t="s">
        <v>207</v>
      </c>
      <c r="B23" s="120"/>
      <c r="C23" s="109"/>
      <c r="D23" s="127"/>
      <c r="E23" s="109"/>
      <c r="F23" s="127"/>
      <c r="G23" s="132"/>
      <c r="H23" s="127"/>
      <c r="I23" s="127"/>
      <c r="J23" s="127"/>
      <c r="K23" s="127"/>
      <c r="L23" s="127"/>
      <c r="M23" s="109"/>
      <c r="N23" s="127"/>
      <c r="O23" s="109"/>
      <c r="P23" s="127"/>
      <c r="Q23" s="109"/>
      <c r="R23" s="127"/>
      <c r="S23" s="109"/>
      <c r="T23" s="127"/>
      <c r="U23" s="127"/>
      <c r="V23" s="127"/>
      <c r="W23" s="127"/>
      <c r="X23" s="127"/>
      <c r="Y23" s="109"/>
      <c r="Z23" s="109"/>
      <c r="AA23" s="109"/>
      <c r="AB23" s="127"/>
      <c r="AC23" s="109"/>
      <c r="AD23" s="127"/>
      <c r="AE23" s="109"/>
      <c r="AF23" s="127"/>
      <c r="AG23" s="109"/>
      <c r="AH23" s="127"/>
      <c r="AI23" s="109"/>
      <c r="AJ23" s="127"/>
      <c r="AK23" s="127"/>
      <c r="AL23" s="127"/>
      <c r="AM23" s="127"/>
    </row>
    <row r="24" spans="1:39" s="118" customFormat="1" ht="18" customHeight="1" x14ac:dyDescent="0.3">
      <c r="A24" s="206" t="s">
        <v>208</v>
      </c>
      <c r="B24" s="120"/>
      <c r="C24" s="109"/>
      <c r="D24" s="127"/>
      <c r="E24" s="109"/>
      <c r="F24" s="127"/>
      <c r="G24" s="132"/>
      <c r="H24" s="127"/>
      <c r="I24" s="127"/>
      <c r="J24" s="127"/>
      <c r="K24" s="127"/>
      <c r="L24" s="127"/>
      <c r="M24" s="109"/>
      <c r="N24" s="127"/>
      <c r="O24" s="109"/>
      <c r="P24" s="127"/>
      <c r="Q24" s="109"/>
      <c r="R24" s="127"/>
      <c r="S24" s="109"/>
      <c r="T24" s="127"/>
      <c r="U24" s="127"/>
      <c r="V24" s="127"/>
      <c r="W24" s="127"/>
      <c r="X24" s="127"/>
      <c r="Y24" s="109"/>
      <c r="Z24" s="109"/>
      <c r="AA24" s="109"/>
      <c r="AB24" s="127"/>
      <c r="AC24" s="109"/>
      <c r="AD24" s="127"/>
      <c r="AE24" s="109"/>
      <c r="AF24" s="127"/>
      <c r="AG24" s="109"/>
      <c r="AH24" s="127"/>
      <c r="AI24" s="109"/>
      <c r="AJ24" s="127"/>
      <c r="AK24" s="127"/>
      <c r="AL24" s="127"/>
      <c r="AM24" s="127"/>
    </row>
    <row r="25" spans="1:39" s="118" customFormat="1" ht="18" customHeight="1" x14ac:dyDescent="0.3">
      <c r="A25" s="118" t="s">
        <v>421</v>
      </c>
      <c r="B25" s="120"/>
      <c r="C25" s="109"/>
      <c r="D25" s="127"/>
      <c r="E25" s="109"/>
      <c r="F25" s="127"/>
      <c r="G25" s="132"/>
      <c r="H25" s="127"/>
      <c r="I25" s="127"/>
      <c r="J25" s="127"/>
      <c r="K25" s="127"/>
      <c r="L25" s="127"/>
      <c r="M25" s="109"/>
      <c r="N25" s="127"/>
      <c r="O25" s="109"/>
      <c r="P25" s="127"/>
      <c r="Q25" s="109"/>
      <c r="R25" s="127"/>
      <c r="S25" s="109"/>
      <c r="T25" s="127"/>
      <c r="U25" s="127"/>
      <c r="V25" s="127"/>
      <c r="W25" s="127"/>
      <c r="X25" s="127"/>
      <c r="Y25" s="109"/>
      <c r="Z25" s="109"/>
      <c r="AA25" s="109"/>
      <c r="AB25" s="127"/>
      <c r="AC25" s="109"/>
      <c r="AD25" s="127"/>
      <c r="AE25" s="109"/>
      <c r="AF25" s="127"/>
      <c r="AG25" s="109"/>
      <c r="AH25" s="127"/>
      <c r="AI25" s="109"/>
      <c r="AJ25" s="127"/>
      <c r="AK25" s="127"/>
      <c r="AL25" s="127"/>
      <c r="AM25" s="127"/>
    </row>
    <row r="26" spans="1:39" s="118" customFormat="1" ht="18" customHeight="1" x14ac:dyDescent="0.3">
      <c r="A26" s="118" t="s">
        <v>210</v>
      </c>
      <c r="B26" s="120"/>
      <c r="C26" s="123">
        <v>0</v>
      </c>
      <c r="D26" s="123"/>
      <c r="E26" s="123">
        <v>0</v>
      </c>
      <c r="F26" s="123"/>
      <c r="G26" s="123">
        <v>0</v>
      </c>
      <c r="H26" s="51"/>
      <c r="I26" s="91">
        <v>-978090</v>
      </c>
      <c r="J26" s="51"/>
      <c r="K26" s="123">
        <v>0</v>
      </c>
      <c r="L26" s="123"/>
      <c r="M26" s="123">
        <v>0</v>
      </c>
      <c r="N26" s="123"/>
      <c r="O26" s="123">
        <v>0</v>
      </c>
      <c r="P26" s="123"/>
      <c r="Q26" s="123">
        <v>0</v>
      </c>
      <c r="R26" s="123"/>
      <c r="S26" s="123">
        <v>-80472</v>
      </c>
      <c r="T26" s="51"/>
      <c r="U26" s="123">
        <v>-3100</v>
      </c>
      <c r="V26" s="123"/>
      <c r="W26" s="123">
        <v>0</v>
      </c>
      <c r="X26" s="123"/>
      <c r="Y26" s="123">
        <v>0</v>
      </c>
      <c r="Z26" s="51"/>
      <c r="AA26" s="123">
        <v>401376</v>
      </c>
      <c r="AB26" s="51"/>
      <c r="AC26" s="123">
        <v>317804</v>
      </c>
      <c r="AD26" s="51"/>
      <c r="AE26" s="123">
        <v>-660286</v>
      </c>
      <c r="AF26" s="125"/>
      <c r="AG26" s="123">
        <v>0</v>
      </c>
      <c r="AH26" s="125"/>
      <c r="AI26" s="123">
        <v>-660286</v>
      </c>
      <c r="AJ26" s="125"/>
      <c r="AK26" s="123">
        <v>-29129124</v>
      </c>
      <c r="AL26" s="125"/>
      <c r="AM26" s="123">
        <f>SUM(AI26,AK26)</f>
        <v>-29789410</v>
      </c>
    </row>
    <row r="27" spans="1:39" s="118" customFormat="1" ht="18" customHeight="1" x14ac:dyDescent="0.3">
      <c r="A27" s="118" t="s">
        <v>211</v>
      </c>
      <c r="B27" s="120"/>
      <c r="C27" s="123">
        <v>0</v>
      </c>
      <c r="D27" s="125"/>
      <c r="E27" s="123">
        <v>0</v>
      </c>
      <c r="F27" s="125"/>
      <c r="G27" s="123">
        <v>-34401</v>
      </c>
      <c r="H27" s="125"/>
      <c r="I27" s="91">
        <v>5513</v>
      </c>
      <c r="J27" s="125"/>
      <c r="K27" s="123">
        <v>0</v>
      </c>
      <c r="L27" s="125"/>
      <c r="M27" s="123">
        <v>0</v>
      </c>
      <c r="N27" s="125"/>
      <c r="O27" s="123">
        <v>0</v>
      </c>
      <c r="P27" s="125"/>
      <c r="Q27" s="123">
        <v>0</v>
      </c>
      <c r="R27" s="125"/>
      <c r="S27" s="123">
        <v>0</v>
      </c>
      <c r="T27" s="125"/>
      <c r="U27" s="123">
        <v>0</v>
      </c>
      <c r="V27" s="123"/>
      <c r="W27" s="123">
        <v>0</v>
      </c>
      <c r="X27" s="123"/>
      <c r="Y27" s="123">
        <v>0</v>
      </c>
      <c r="Z27" s="123"/>
      <c r="AA27" s="123">
        <v>0</v>
      </c>
      <c r="AB27" s="125"/>
      <c r="AC27" s="123">
        <v>0</v>
      </c>
      <c r="AD27" s="125"/>
      <c r="AE27" s="123">
        <v>-28888</v>
      </c>
      <c r="AF27" s="125"/>
      <c r="AG27" s="123">
        <v>0</v>
      </c>
      <c r="AH27" s="125"/>
      <c r="AI27" s="123">
        <v>-28888</v>
      </c>
      <c r="AJ27" s="125"/>
      <c r="AK27" s="123">
        <v>0</v>
      </c>
      <c r="AL27" s="125"/>
      <c r="AM27" s="123">
        <f>SUM(AI27,AK27)</f>
        <v>-28888</v>
      </c>
    </row>
    <row r="28" spans="1:39" s="118" customFormat="1" ht="18" customHeight="1" x14ac:dyDescent="0.3">
      <c r="A28" s="118" t="s">
        <v>422</v>
      </c>
      <c r="B28" s="120"/>
      <c r="C28" s="123"/>
      <c r="D28" s="125"/>
      <c r="E28" s="123"/>
      <c r="F28" s="125"/>
      <c r="G28" s="123"/>
      <c r="H28" s="125"/>
      <c r="I28" s="123"/>
      <c r="J28" s="125"/>
      <c r="K28" s="123"/>
      <c r="L28" s="125"/>
      <c r="M28" s="123"/>
      <c r="N28" s="125"/>
      <c r="O28" s="123"/>
      <c r="P28" s="125"/>
      <c r="Q28" s="123"/>
      <c r="R28" s="125"/>
      <c r="S28" s="123"/>
      <c r="T28" s="125"/>
      <c r="U28" s="123"/>
      <c r="V28" s="123"/>
      <c r="W28" s="123"/>
      <c r="X28" s="123"/>
      <c r="Y28" s="123"/>
      <c r="Z28" s="123"/>
      <c r="AA28" s="123"/>
      <c r="AB28" s="125"/>
      <c r="AC28" s="123"/>
      <c r="AD28" s="125"/>
      <c r="AE28" s="123"/>
      <c r="AF28" s="125"/>
      <c r="AG28" s="123"/>
      <c r="AH28" s="125"/>
      <c r="AI28" s="123"/>
      <c r="AJ28" s="125"/>
      <c r="AK28" s="123"/>
      <c r="AL28" s="125"/>
      <c r="AM28" s="123"/>
    </row>
    <row r="29" spans="1:39" s="118" customFormat="1" ht="18" customHeight="1" x14ac:dyDescent="0.3">
      <c r="A29" s="118" t="s">
        <v>213</v>
      </c>
      <c r="C29" s="129">
        <v>0</v>
      </c>
      <c r="D29" s="124"/>
      <c r="E29" s="129">
        <v>0</v>
      </c>
      <c r="F29" s="123"/>
      <c r="G29" s="129">
        <v>0</v>
      </c>
      <c r="H29" s="123"/>
      <c r="I29" s="129">
        <v>0</v>
      </c>
      <c r="J29" s="123"/>
      <c r="K29" s="129">
        <v>0</v>
      </c>
      <c r="L29" s="123"/>
      <c r="M29" s="129">
        <v>0</v>
      </c>
      <c r="N29" s="123"/>
      <c r="O29" s="129">
        <v>0</v>
      </c>
      <c r="P29" s="123"/>
      <c r="Q29" s="71">
        <v>0</v>
      </c>
      <c r="R29" s="123"/>
      <c r="S29" s="129">
        <v>0</v>
      </c>
      <c r="T29" s="123"/>
      <c r="U29" s="129">
        <v>0</v>
      </c>
      <c r="V29" s="147"/>
      <c r="W29" s="129">
        <v>0</v>
      </c>
      <c r="X29" s="123"/>
      <c r="Y29" s="129">
        <v>0</v>
      </c>
      <c r="Z29" s="123"/>
      <c r="AA29" s="129">
        <v>0</v>
      </c>
      <c r="AB29" s="123"/>
      <c r="AC29" s="129">
        <v>0</v>
      </c>
      <c r="AD29" s="123"/>
      <c r="AE29" s="129">
        <v>0</v>
      </c>
      <c r="AF29" s="123"/>
      <c r="AG29" s="129">
        <v>0</v>
      </c>
      <c r="AH29" s="123"/>
      <c r="AI29" s="129">
        <v>0</v>
      </c>
      <c r="AJ29" s="124"/>
      <c r="AK29" s="71">
        <v>174778</v>
      </c>
      <c r="AL29" s="125"/>
      <c r="AM29" s="71">
        <f>SUM(AI29,AK29)</f>
        <v>174778</v>
      </c>
    </row>
    <row r="30" spans="1:39" s="118" customFormat="1" ht="18" customHeight="1" x14ac:dyDescent="0.3">
      <c r="A30" s="206" t="s">
        <v>214</v>
      </c>
      <c r="B30" s="120"/>
      <c r="C30" s="123"/>
      <c r="D30" s="127"/>
      <c r="E30" s="123"/>
      <c r="F30" s="127"/>
      <c r="G30" s="123"/>
      <c r="H30" s="127"/>
      <c r="I30" s="123"/>
      <c r="J30" s="127"/>
      <c r="K30" s="123"/>
      <c r="L30" s="127"/>
      <c r="M30" s="123"/>
      <c r="N30" s="127"/>
      <c r="O30" s="109"/>
      <c r="P30" s="127"/>
      <c r="Q30" s="123"/>
      <c r="R30" s="127"/>
      <c r="S30" s="109"/>
      <c r="T30" s="127"/>
      <c r="U30" s="109"/>
      <c r="V30" s="109"/>
      <c r="W30" s="109"/>
      <c r="X30" s="109"/>
      <c r="Y30" s="109"/>
      <c r="Z30" s="109"/>
      <c r="AA30" s="109"/>
      <c r="AB30" s="127"/>
      <c r="AC30" s="109"/>
      <c r="AD30" s="127"/>
      <c r="AE30" s="109"/>
      <c r="AF30" s="127"/>
      <c r="AG30" s="109"/>
      <c r="AH30" s="127"/>
      <c r="AI30" s="109"/>
      <c r="AJ30" s="127"/>
      <c r="AK30" s="127"/>
      <c r="AL30" s="127"/>
      <c r="AM30" s="127"/>
    </row>
    <row r="31" spans="1:39" s="118" customFormat="1" ht="18" customHeight="1" x14ac:dyDescent="0.3">
      <c r="A31" s="206" t="s">
        <v>208</v>
      </c>
      <c r="B31" s="120"/>
      <c r="C31" s="130">
        <f>SUM(C26:C29)</f>
        <v>0</v>
      </c>
      <c r="D31" s="128"/>
      <c r="E31" s="130">
        <f>SUM(E26:E29)</f>
        <v>0</v>
      </c>
      <c r="F31" s="128"/>
      <c r="G31" s="130">
        <f>SUM(G26:G29)</f>
        <v>-34401</v>
      </c>
      <c r="H31" s="128"/>
      <c r="I31" s="130">
        <f>SUM(I26:I29)</f>
        <v>-972577</v>
      </c>
      <c r="J31" s="128"/>
      <c r="K31" s="130">
        <f>SUM(K26:K29)</f>
        <v>0</v>
      </c>
      <c r="L31" s="128"/>
      <c r="M31" s="130">
        <f>SUM(M26:M29)</f>
        <v>0</v>
      </c>
      <c r="N31" s="128"/>
      <c r="O31" s="130">
        <f>SUM(O26:O29)</f>
        <v>0</v>
      </c>
      <c r="P31" s="128"/>
      <c r="Q31" s="130">
        <f>SUM(Q26:Q29)</f>
        <v>0</v>
      </c>
      <c r="R31" s="128"/>
      <c r="S31" s="130">
        <f>SUM(S26:S29)</f>
        <v>-80472</v>
      </c>
      <c r="T31" s="128"/>
      <c r="U31" s="130">
        <f>SUM(U26:U29)</f>
        <v>-3100</v>
      </c>
      <c r="V31" s="247"/>
      <c r="W31" s="130">
        <f>SUM(W26:W29)</f>
        <v>0</v>
      </c>
      <c r="X31" s="128"/>
      <c r="Y31" s="130">
        <f>SUM(Y26:Y29)</f>
        <v>0</v>
      </c>
      <c r="Z31" s="128"/>
      <c r="AA31" s="130">
        <f>SUM(AA26:AA29)</f>
        <v>401376</v>
      </c>
      <c r="AB31" s="128"/>
      <c r="AC31" s="130">
        <f>SUM(AC26:AC29)</f>
        <v>317804</v>
      </c>
      <c r="AD31" s="128"/>
      <c r="AE31" s="130">
        <f>SUM(AE26:AE29)</f>
        <v>-689174</v>
      </c>
      <c r="AF31" s="128"/>
      <c r="AG31" s="130">
        <f>SUM(AG26:AG29)</f>
        <v>0</v>
      </c>
      <c r="AH31" s="128"/>
      <c r="AI31" s="130">
        <f>SUM(AI26:AI29)</f>
        <v>-689174</v>
      </c>
      <c r="AJ31" s="128"/>
      <c r="AK31" s="130">
        <f>SUM(AK26:AK29)</f>
        <v>-28954346</v>
      </c>
      <c r="AL31" s="128"/>
      <c r="AM31" s="130">
        <f>SUM(AM26:AM29)</f>
        <v>-29643520</v>
      </c>
    </row>
    <row r="32" spans="1:39" s="118" customFormat="1" ht="18" customHeight="1" x14ac:dyDescent="0.3">
      <c r="A32" s="162" t="s">
        <v>215</v>
      </c>
      <c r="B32" s="120"/>
      <c r="C32" s="110"/>
      <c r="D32" s="131"/>
      <c r="E32" s="110"/>
      <c r="F32" s="131"/>
      <c r="G32" s="110"/>
      <c r="H32" s="131"/>
      <c r="I32" s="131"/>
      <c r="J32" s="131"/>
      <c r="K32" s="131"/>
      <c r="L32" s="131"/>
      <c r="M32" s="110"/>
      <c r="N32" s="131"/>
      <c r="O32" s="110"/>
      <c r="P32" s="132"/>
      <c r="Q32" s="110"/>
      <c r="R32" s="131"/>
      <c r="S32" s="110"/>
      <c r="T32" s="131"/>
      <c r="U32" s="110"/>
      <c r="V32" s="110"/>
      <c r="W32" s="110"/>
      <c r="X32" s="110"/>
      <c r="Y32" s="110"/>
      <c r="Z32" s="110"/>
      <c r="AA32" s="110"/>
      <c r="AB32" s="131"/>
      <c r="AC32" s="110"/>
      <c r="AD32" s="131"/>
      <c r="AE32" s="110"/>
      <c r="AF32" s="131"/>
      <c r="AG32" s="110"/>
      <c r="AH32" s="131"/>
      <c r="AI32" s="110"/>
      <c r="AJ32" s="131"/>
      <c r="AK32" s="125"/>
      <c r="AL32" s="131"/>
      <c r="AM32" s="125"/>
    </row>
    <row r="33" spans="1:39" s="118" customFormat="1" ht="18" customHeight="1" x14ac:dyDescent="0.3">
      <c r="A33" s="162" t="s">
        <v>216</v>
      </c>
      <c r="B33" s="120"/>
      <c r="C33" s="130">
        <f>C22+C31</f>
        <v>0</v>
      </c>
      <c r="D33" s="131"/>
      <c r="E33" s="130">
        <f>E22+E31</f>
        <v>0</v>
      </c>
      <c r="F33" s="131"/>
      <c r="G33" s="130">
        <f>G22+G31</f>
        <v>-34401</v>
      </c>
      <c r="H33" s="131"/>
      <c r="I33" s="130">
        <f>I22+I31</f>
        <v>-972577</v>
      </c>
      <c r="J33" s="131"/>
      <c r="K33" s="130">
        <f>K22+K31</f>
        <v>0</v>
      </c>
      <c r="L33" s="131"/>
      <c r="M33" s="130">
        <f>M22+M31</f>
        <v>0</v>
      </c>
      <c r="N33" s="131"/>
      <c r="O33" s="130">
        <f>O22+O31</f>
        <v>-5158930</v>
      </c>
      <c r="P33" s="132"/>
      <c r="Q33" s="130">
        <f>Q22+Q31</f>
        <v>0</v>
      </c>
      <c r="R33" s="131"/>
      <c r="S33" s="130">
        <f>S22+S31</f>
        <v>-80472</v>
      </c>
      <c r="T33" s="131"/>
      <c r="U33" s="130">
        <f>U22+U31</f>
        <v>-3100</v>
      </c>
      <c r="V33" s="247"/>
      <c r="W33" s="130">
        <f>W22+W31</f>
        <v>0</v>
      </c>
      <c r="X33" s="128"/>
      <c r="Y33" s="130">
        <f>Y22+Y31</f>
        <v>0</v>
      </c>
      <c r="Z33" s="128"/>
      <c r="AA33" s="130">
        <f>AA22+AA31</f>
        <v>401376</v>
      </c>
      <c r="AB33" s="128"/>
      <c r="AC33" s="130">
        <f>AC22+AC31</f>
        <v>317804</v>
      </c>
      <c r="AD33" s="131"/>
      <c r="AE33" s="130">
        <f>AE22+AE31</f>
        <v>-5848104</v>
      </c>
      <c r="AF33" s="131"/>
      <c r="AG33" s="130">
        <f>AG22+AG31</f>
        <v>0</v>
      </c>
      <c r="AH33" s="131"/>
      <c r="AI33" s="130">
        <f>AI22+AI31</f>
        <v>-5848104</v>
      </c>
      <c r="AJ33" s="131"/>
      <c r="AK33" s="130">
        <f>AK22+AK31</f>
        <v>-29779129</v>
      </c>
      <c r="AL33" s="131"/>
      <c r="AM33" s="130">
        <f>AM22+AM31</f>
        <v>-35627233</v>
      </c>
    </row>
    <row r="34" spans="1:39" s="118" customFormat="1" ht="18" customHeight="1" x14ac:dyDescent="0.3">
      <c r="A34" s="162" t="s">
        <v>217</v>
      </c>
      <c r="B34" s="120"/>
      <c r="C34" s="110"/>
      <c r="D34" s="131"/>
      <c r="E34" s="110"/>
      <c r="F34" s="131"/>
      <c r="G34" s="110"/>
      <c r="H34" s="131"/>
      <c r="I34" s="131"/>
      <c r="J34" s="131"/>
      <c r="K34" s="131"/>
      <c r="L34" s="131"/>
      <c r="M34" s="110"/>
      <c r="N34" s="131"/>
      <c r="O34" s="110"/>
      <c r="P34" s="132"/>
      <c r="Q34" s="110"/>
      <c r="R34" s="131"/>
      <c r="S34" s="110"/>
      <c r="T34" s="131"/>
      <c r="U34" s="131"/>
      <c r="V34" s="131"/>
      <c r="W34" s="131"/>
      <c r="X34" s="131"/>
      <c r="Y34" s="110"/>
      <c r="Z34" s="110"/>
      <c r="AA34" s="110"/>
      <c r="AB34" s="131"/>
      <c r="AC34" s="110"/>
      <c r="AD34" s="131"/>
      <c r="AE34" s="110"/>
      <c r="AF34" s="131"/>
      <c r="AG34" s="110"/>
      <c r="AH34" s="131"/>
      <c r="AI34" s="110"/>
      <c r="AJ34" s="131"/>
      <c r="AK34" s="125"/>
      <c r="AL34" s="131"/>
      <c r="AM34" s="125"/>
    </row>
    <row r="35" spans="1:39" s="118" customFormat="1" ht="18" customHeight="1" x14ac:dyDescent="0.3">
      <c r="A35" s="118" t="s">
        <v>218</v>
      </c>
      <c r="B35" s="120"/>
      <c r="C35" s="65">
        <v>0</v>
      </c>
      <c r="D35" s="65"/>
      <c r="E35" s="65">
        <v>0</v>
      </c>
      <c r="F35" s="65"/>
      <c r="G35" s="65">
        <v>0</v>
      </c>
      <c r="H35" s="65"/>
      <c r="I35" s="65">
        <v>0</v>
      </c>
      <c r="J35" s="65"/>
      <c r="K35" s="65">
        <v>0</v>
      </c>
      <c r="L35" s="65"/>
      <c r="M35" s="65">
        <v>0</v>
      </c>
      <c r="N35" s="65"/>
      <c r="O35" s="91">
        <v>12157908</v>
      </c>
      <c r="P35" s="65"/>
      <c r="Q35" s="65">
        <v>0</v>
      </c>
      <c r="R35" s="65"/>
      <c r="S35" s="65">
        <v>0</v>
      </c>
      <c r="T35" s="65"/>
      <c r="U35" s="65">
        <v>0</v>
      </c>
      <c r="V35" s="65"/>
      <c r="W35" s="65">
        <v>0</v>
      </c>
      <c r="X35" s="65"/>
      <c r="Y35" s="65">
        <v>0</v>
      </c>
      <c r="Z35" s="65"/>
      <c r="AA35" s="65">
        <v>0</v>
      </c>
      <c r="AB35" s="65"/>
      <c r="AC35" s="65">
        <v>0</v>
      </c>
      <c r="AD35" s="65"/>
      <c r="AE35" s="123">
        <v>12157908</v>
      </c>
      <c r="AF35" s="65"/>
      <c r="AG35" s="65">
        <v>0</v>
      </c>
      <c r="AH35" s="65"/>
      <c r="AI35" s="123">
        <v>12157908</v>
      </c>
      <c r="AJ35" s="65"/>
      <c r="AK35" s="91">
        <v>407792</v>
      </c>
      <c r="AL35" s="65"/>
      <c r="AM35" s="65">
        <f>AI35+AK35</f>
        <v>12565700</v>
      </c>
    </row>
    <row r="36" spans="1:39" s="118" customFormat="1" ht="18" customHeight="1" x14ac:dyDescent="0.3">
      <c r="A36" s="118" t="s">
        <v>219</v>
      </c>
      <c r="B36" s="120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</row>
    <row r="37" spans="1:39" s="118" customFormat="1" ht="18" customHeight="1" x14ac:dyDescent="0.3">
      <c r="A37" s="118" t="s">
        <v>380</v>
      </c>
      <c r="B37" s="120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</row>
    <row r="38" spans="1:39" ht="18" customHeight="1" x14ac:dyDescent="0.3">
      <c r="A38" s="48" t="s">
        <v>220</v>
      </c>
      <c r="B38" s="46"/>
      <c r="C38" s="65">
        <v>0</v>
      </c>
      <c r="D38" s="65"/>
      <c r="E38" s="65">
        <v>0</v>
      </c>
      <c r="F38" s="65"/>
      <c r="G38" s="65">
        <v>0</v>
      </c>
      <c r="H38" s="65"/>
      <c r="I38" s="65">
        <v>0</v>
      </c>
      <c r="J38" s="65"/>
      <c r="K38" s="65">
        <v>0</v>
      </c>
      <c r="L38" s="65"/>
      <c r="M38" s="65">
        <v>0</v>
      </c>
      <c r="N38" s="65"/>
      <c r="O38" s="91">
        <v>762195</v>
      </c>
      <c r="P38" s="65"/>
      <c r="Q38" s="65">
        <v>0</v>
      </c>
      <c r="R38" s="65"/>
      <c r="S38" s="65">
        <v>0</v>
      </c>
      <c r="T38" s="65"/>
      <c r="U38" s="65">
        <v>0</v>
      </c>
      <c r="V38" s="65"/>
      <c r="W38" s="65">
        <v>0</v>
      </c>
      <c r="X38" s="65"/>
      <c r="Y38" s="65">
        <v>0</v>
      </c>
      <c r="Z38" s="65"/>
      <c r="AA38" s="65">
        <v>0</v>
      </c>
      <c r="AB38" s="65"/>
      <c r="AC38" s="65">
        <v>0</v>
      </c>
      <c r="AD38" s="65"/>
      <c r="AE38" s="123">
        <v>762195</v>
      </c>
      <c r="AF38" s="65"/>
      <c r="AG38" s="65">
        <v>0</v>
      </c>
      <c r="AH38" s="65"/>
      <c r="AI38" s="123">
        <v>762195</v>
      </c>
      <c r="AJ38" s="65"/>
      <c r="AK38" s="91">
        <v>570</v>
      </c>
      <c r="AL38" s="65"/>
      <c r="AM38" s="65">
        <f>AI38+AK38</f>
        <v>762765</v>
      </c>
    </row>
    <row r="39" spans="1:39" s="118" customFormat="1" ht="18" customHeight="1" x14ac:dyDescent="0.3">
      <c r="A39" s="118" t="s">
        <v>221</v>
      </c>
      <c r="B39" s="120"/>
      <c r="C39" s="129">
        <v>0</v>
      </c>
      <c r="D39" s="125"/>
      <c r="E39" s="129">
        <v>0</v>
      </c>
      <c r="F39" s="125"/>
      <c r="G39" s="129">
        <v>0</v>
      </c>
      <c r="H39" s="125"/>
      <c r="I39" s="129">
        <v>0</v>
      </c>
      <c r="J39" s="125"/>
      <c r="K39" s="129">
        <v>0</v>
      </c>
      <c r="L39" s="125"/>
      <c r="M39" s="129">
        <v>0</v>
      </c>
      <c r="N39" s="125"/>
      <c r="O39" s="129">
        <v>0</v>
      </c>
      <c r="P39" s="125"/>
      <c r="Q39" s="129">
        <v>0</v>
      </c>
      <c r="R39" s="125"/>
      <c r="S39" s="71">
        <v>11690000</v>
      </c>
      <c r="T39" s="125"/>
      <c r="U39" s="71">
        <v>3086679</v>
      </c>
      <c r="V39" s="72"/>
      <c r="W39" s="71">
        <v>-37978</v>
      </c>
      <c r="X39" s="72"/>
      <c r="Y39" s="71">
        <v>1113852</v>
      </c>
      <c r="Z39" s="123"/>
      <c r="AA39" s="71">
        <v>17859535</v>
      </c>
      <c r="AB39" s="125"/>
      <c r="AC39" s="129">
        <v>33712088</v>
      </c>
      <c r="AD39" s="125"/>
      <c r="AE39" s="129">
        <v>33712088</v>
      </c>
      <c r="AF39" s="125"/>
      <c r="AG39" s="129">
        <v>0</v>
      </c>
      <c r="AH39" s="125"/>
      <c r="AI39" s="129">
        <v>33712088</v>
      </c>
      <c r="AJ39" s="125"/>
      <c r="AK39" s="71">
        <v>1877835</v>
      </c>
      <c r="AL39" s="123"/>
      <c r="AM39" s="129">
        <f>AI39+AK39</f>
        <v>35589923</v>
      </c>
    </row>
    <row r="40" spans="1:39" s="118" customFormat="1" ht="18" customHeight="1" x14ac:dyDescent="0.3">
      <c r="A40" s="162" t="s">
        <v>135</v>
      </c>
      <c r="B40" s="120"/>
      <c r="C40" s="130">
        <f>SUM(C35:C39)</f>
        <v>0</v>
      </c>
      <c r="D40" s="127"/>
      <c r="E40" s="130">
        <f>SUM(E35:E39)</f>
        <v>0</v>
      </c>
      <c r="F40" s="127"/>
      <c r="G40" s="130">
        <f>SUM(G35:G39)</f>
        <v>0</v>
      </c>
      <c r="H40" s="127"/>
      <c r="I40" s="130">
        <f>SUM(I35:I39)</f>
        <v>0</v>
      </c>
      <c r="J40" s="127"/>
      <c r="K40" s="130">
        <f>SUM(K35:K39)</f>
        <v>0</v>
      </c>
      <c r="L40" s="127"/>
      <c r="M40" s="130">
        <f>SUM(M35:M39)</f>
        <v>0</v>
      </c>
      <c r="N40" s="127"/>
      <c r="O40" s="130">
        <f>SUM(O35:O39)</f>
        <v>12920103</v>
      </c>
      <c r="P40" s="127"/>
      <c r="Q40" s="130">
        <f>SUM(Q35:Q39)</f>
        <v>0</v>
      </c>
      <c r="R40" s="127"/>
      <c r="S40" s="130">
        <f>SUM(S35:S39)</f>
        <v>11690000</v>
      </c>
      <c r="T40" s="127"/>
      <c r="U40" s="130">
        <f>SUM(U35:U39)</f>
        <v>3086679</v>
      </c>
      <c r="V40" s="247"/>
      <c r="W40" s="130">
        <f>SUM(W35:W39)</f>
        <v>-37978</v>
      </c>
      <c r="X40" s="128"/>
      <c r="Y40" s="130">
        <f>SUM(Y35:Y39)</f>
        <v>1113852</v>
      </c>
      <c r="Z40" s="128"/>
      <c r="AA40" s="130">
        <f>SUM(AA35:AA39)</f>
        <v>17859535</v>
      </c>
      <c r="AB40" s="127"/>
      <c r="AC40" s="130">
        <f>SUM(AC35:AC39)</f>
        <v>33712088</v>
      </c>
      <c r="AD40" s="127"/>
      <c r="AE40" s="130">
        <f>SUM(AE35:AE39)</f>
        <v>46632191</v>
      </c>
      <c r="AF40" s="127"/>
      <c r="AG40" s="130">
        <f>SUM(AG35:AG39)</f>
        <v>0</v>
      </c>
      <c r="AH40" s="127"/>
      <c r="AI40" s="130">
        <f>SUM(AI35:AI39)</f>
        <v>46632191</v>
      </c>
      <c r="AJ40" s="127"/>
      <c r="AK40" s="130">
        <f>SUM(AK35:AK39)</f>
        <v>2286197</v>
      </c>
      <c r="AL40" s="127"/>
      <c r="AM40" s="130">
        <f>SUM(AM35:AM39)</f>
        <v>48918388</v>
      </c>
    </row>
    <row r="41" spans="1:39" s="118" customFormat="1" ht="18" customHeight="1" x14ac:dyDescent="0.3">
      <c r="A41" s="118" t="s">
        <v>359</v>
      </c>
    </row>
    <row r="42" spans="1:39" s="118" customFormat="1" ht="18" customHeight="1" x14ac:dyDescent="0.3">
      <c r="A42" s="118" t="s">
        <v>363</v>
      </c>
      <c r="B42" s="120">
        <v>8</v>
      </c>
      <c r="C42" s="123">
        <v>0</v>
      </c>
      <c r="D42" s="124"/>
      <c r="E42" s="123">
        <v>0</v>
      </c>
      <c r="F42" s="125"/>
      <c r="G42" s="123">
        <v>0</v>
      </c>
      <c r="H42" s="125"/>
      <c r="I42" s="123">
        <v>0</v>
      </c>
      <c r="J42" s="125"/>
      <c r="K42" s="123">
        <v>0</v>
      </c>
      <c r="L42" s="125"/>
      <c r="M42" s="123">
        <v>0</v>
      </c>
      <c r="N42" s="125"/>
      <c r="O42" s="72">
        <v>-686370</v>
      </c>
      <c r="P42" s="121"/>
      <c r="Q42" s="123">
        <v>0</v>
      </c>
      <c r="R42" s="125"/>
      <c r="S42" s="123">
        <v>0</v>
      </c>
      <c r="T42" s="124"/>
      <c r="U42" s="123">
        <v>0</v>
      </c>
      <c r="V42" s="123"/>
      <c r="W42" s="123">
        <v>0</v>
      </c>
      <c r="X42" s="123"/>
      <c r="Y42" s="123">
        <v>0</v>
      </c>
      <c r="Z42" s="123"/>
      <c r="AA42" s="123">
        <v>0</v>
      </c>
      <c r="AB42" s="124"/>
      <c r="AC42" s="123">
        <v>0</v>
      </c>
      <c r="AD42" s="124"/>
      <c r="AE42" s="147">
        <v>-686370</v>
      </c>
      <c r="AF42" s="124"/>
      <c r="AG42" s="123">
        <v>0</v>
      </c>
      <c r="AH42" s="124"/>
      <c r="AI42" s="123">
        <v>-686370</v>
      </c>
      <c r="AJ42" s="124"/>
      <c r="AK42" s="123">
        <v>0</v>
      </c>
      <c r="AL42" s="124"/>
      <c r="AM42" s="123">
        <f>AI42+AK42</f>
        <v>-686370</v>
      </c>
    </row>
    <row r="43" spans="1:39" s="118" customFormat="1" ht="18" customHeight="1" x14ac:dyDescent="0.3">
      <c r="A43" s="118" t="s">
        <v>227</v>
      </c>
      <c r="B43" s="120"/>
      <c r="C43" s="129">
        <v>0</v>
      </c>
      <c r="D43" s="124"/>
      <c r="E43" s="129">
        <v>0</v>
      </c>
      <c r="F43" s="125"/>
      <c r="G43" s="129">
        <v>0</v>
      </c>
      <c r="H43" s="125"/>
      <c r="I43" s="129">
        <v>0</v>
      </c>
      <c r="J43" s="125"/>
      <c r="K43" s="129">
        <v>0</v>
      </c>
      <c r="L43" s="125"/>
      <c r="M43" s="129">
        <v>0</v>
      </c>
      <c r="N43" s="125"/>
      <c r="O43" s="71">
        <v>28292</v>
      </c>
      <c r="P43" s="121"/>
      <c r="Q43" s="129">
        <v>0</v>
      </c>
      <c r="R43" s="125"/>
      <c r="S43" s="129">
        <v>-25118</v>
      </c>
      <c r="T43" s="124"/>
      <c r="U43" s="129">
        <v>0</v>
      </c>
      <c r="V43" s="147"/>
      <c r="W43" s="129">
        <v>0</v>
      </c>
      <c r="X43" s="123"/>
      <c r="Y43" s="129">
        <v>0</v>
      </c>
      <c r="Z43" s="123"/>
      <c r="AA43" s="129">
        <v>0</v>
      </c>
      <c r="AB43" s="124"/>
      <c r="AC43" s="129">
        <v>-25118</v>
      </c>
      <c r="AD43" s="124"/>
      <c r="AE43" s="129">
        <v>3174</v>
      </c>
      <c r="AF43" s="124"/>
      <c r="AG43" s="129">
        <v>0</v>
      </c>
      <c r="AH43" s="124"/>
      <c r="AI43" s="129">
        <v>3174</v>
      </c>
      <c r="AJ43" s="124"/>
      <c r="AK43" s="129">
        <v>0</v>
      </c>
      <c r="AL43" s="124"/>
      <c r="AM43" s="129">
        <f>AI43+AK43</f>
        <v>3174</v>
      </c>
    </row>
    <row r="44" spans="1:39" s="118" customFormat="1" ht="18" customHeight="1" thickBot="1" x14ac:dyDescent="0.35">
      <c r="A44" s="162" t="s">
        <v>349</v>
      </c>
      <c r="B44" s="120"/>
      <c r="C44" s="133">
        <f>C18+C33+C40+C42+C43</f>
        <v>8611242</v>
      </c>
      <c r="D44" s="131"/>
      <c r="E44" s="133">
        <f>E18+E33+E40+E42+E43</f>
        <v>57298909</v>
      </c>
      <c r="F44" s="131"/>
      <c r="G44" s="133">
        <f>G18+G33+G40+G42+G43</f>
        <v>3548471</v>
      </c>
      <c r="H44" s="131"/>
      <c r="I44" s="133">
        <f>I18+I33+I40+I42+I43</f>
        <v>4486364</v>
      </c>
      <c r="J44" s="131"/>
      <c r="K44" s="133">
        <f>K18+K33+K40+K42+K43</f>
        <v>-9917</v>
      </c>
      <c r="L44" s="131"/>
      <c r="M44" s="133">
        <f>M18+M33+M40+M42+M43</f>
        <v>929166</v>
      </c>
      <c r="N44" s="131"/>
      <c r="O44" s="133">
        <f>O18+O33+O40+O42+O43</f>
        <v>134852105</v>
      </c>
      <c r="P44" s="132"/>
      <c r="Q44" s="133">
        <f>Q18+Q33+Q40+Q42+Q43</f>
        <v>-10332356</v>
      </c>
      <c r="R44" s="131"/>
      <c r="S44" s="133">
        <f>S18+S33+S40+S42+S43</f>
        <v>36402637</v>
      </c>
      <c r="T44" s="131"/>
      <c r="U44" s="133">
        <f>U18+U33+U40+U42+U43</f>
        <v>2856134</v>
      </c>
      <c r="V44" s="247"/>
      <c r="W44" s="133">
        <f>W18+W33+W40+W42+W43</f>
        <v>-37978</v>
      </c>
      <c r="X44" s="128"/>
      <c r="Y44" s="133">
        <f>Y18+Y33+Y40+Y42+Y43</f>
        <v>3860516</v>
      </c>
      <c r="Z44" s="128"/>
      <c r="AA44" s="133">
        <f>AA18+AA33+AA40+AA42+AA43</f>
        <v>202785</v>
      </c>
      <c r="AB44" s="131"/>
      <c r="AC44" s="133">
        <f>AC18+AC33+AC40+AC42+AC43</f>
        <v>43284094</v>
      </c>
      <c r="AD44" s="131"/>
      <c r="AE44" s="133">
        <f>AE18+AE33+AE40+AE42+AE43</f>
        <v>242668078</v>
      </c>
      <c r="AF44" s="131"/>
      <c r="AG44" s="133">
        <f>AG18+AG33+AG40+AG42+AG43</f>
        <v>15000000</v>
      </c>
      <c r="AH44" s="131"/>
      <c r="AI44" s="133">
        <f>AI18+AI33+AI40+AI42+AI43</f>
        <v>257668078</v>
      </c>
      <c r="AJ44" s="131"/>
      <c r="AK44" s="133">
        <f>AK18+AK33+AK40+AK42+AK43</f>
        <v>44577755</v>
      </c>
      <c r="AL44" s="131"/>
      <c r="AM44" s="133">
        <f>AM18+AM33+AM40+AM42+AM43</f>
        <v>302245833</v>
      </c>
    </row>
    <row r="45" spans="1:39" s="118" customFormat="1" ht="14.5" thickTop="1" x14ac:dyDescent="0.3"/>
  </sheetData>
  <mergeCells count="2">
    <mergeCell ref="S6:AC6"/>
    <mergeCell ref="C5:AM5"/>
  </mergeCells>
  <pageMargins left="0.75" right="0.75" top="0.48" bottom="0.5" header="0.5" footer="0.5"/>
  <pageSetup paperSize="9" scale="39" orientation="landscape" r:id="rId1"/>
  <headerFooter>
    <oddFooter>&amp;LThe accompanying notes are an integral part of these financial statements.&amp;C&amp;P</oddFooter>
  </headerFooter>
  <customProperties>
    <customPr name="EpmWorksheetKeyString_GUID" r:id="rId2"/>
  </customProperties>
  <ignoredErrors>
    <ignoredError sqref="AE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view="pageBreakPreview" zoomScale="76" zoomScaleNormal="70" zoomScaleSheetLayoutView="76" workbookViewId="0">
      <selection activeCell="AC26" sqref="AC26"/>
    </sheetView>
  </sheetViews>
  <sheetFormatPr defaultColWidth="9.08984375" defaultRowHeight="20.25" customHeight="1" x14ac:dyDescent="0.3"/>
  <cols>
    <col min="1" max="1" width="49.6328125" style="62" customWidth="1"/>
    <col min="2" max="2" width="6.90625" style="62" customWidth="1"/>
    <col min="3" max="3" width="13.1796875" style="62" customWidth="1"/>
    <col min="4" max="4" width="1.453125" style="62" customWidth="1"/>
    <col min="5" max="5" width="16.6328125" style="62" customWidth="1"/>
    <col min="6" max="6" width="1.453125" style="62" customWidth="1"/>
    <col min="7" max="7" width="11.453125" style="62" customWidth="1"/>
    <col min="8" max="8" width="1.453125" style="62" customWidth="1"/>
    <col min="9" max="9" width="14.08984375" style="62" customWidth="1"/>
    <col min="10" max="10" width="1.453125" style="62" customWidth="1"/>
    <col min="11" max="11" width="10.36328125" style="62" customWidth="1"/>
    <col min="12" max="12" width="1.453125" style="62" customWidth="1"/>
    <col min="13" max="13" width="15.453125" style="62" customWidth="1"/>
    <col min="14" max="14" width="1.453125" style="62" customWidth="1"/>
    <col min="15" max="15" width="13" style="62" customWidth="1"/>
    <col min="16" max="16" width="1.453125" style="62" customWidth="1"/>
    <col min="17" max="17" width="14.6328125" style="62" customWidth="1"/>
    <col min="18" max="18" width="1.453125" style="62" customWidth="1"/>
    <col min="19" max="19" width="11.36328125" style="62" customWidth="1"/>
    <col min="20" max="20" width="1.453125" style="62" customWidth="1"/>
    <col min="21" max="21" width="16" style="62" customWidth="1"/>
    <col min="22" max="22" width="1.453125" style="62" customWidth="1"/>
    <col min="23" max="23" width="13.81640625" style="62" customWidth="1"/>
    <col min="24" max="24" width="0.90625" style="62" customWidth="1"/>
    <col min="25" max="25" width="12.1796875" style="62" customWidth="1"/>
    <col min="26" max="26" width="0.90625" style="62" customWidth="1"/>
    <col min="27" max="27" width="13.1796875" style="62" customWidth="1"/>
    <col min="28" max="16384" width="9.08984375" style="62"/>
  </cols>
  <sheetData>
    <row r="1" spans="1:27" ht="17.5" customHeight="1" x14ac:dyDescent="0.3">
      <c r="A1" s="95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7" ht="17.5" customHeight="1" x14ac:dyDescent="0.3">
      <c r="A2" s="95" t="s">
        <v>147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7" ht="17.5" customHeight="1" x14ac:dyDescent="0.3">
      <c r="A3" s="97" t="s">
        <v>148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7" ht="20.25" customHeight="1" x14ac:dyDescent="0.3">
      <c r="A4" s="98"/>
      <c r="B4" s="98"/>
      <c r="AA4" s="60"/>
    </row>
    <row r="5" spans="1:27" s="47" customFormat="1" ht="20.25" customHeight="1" x14ac:dyDescent="0.3">
      <c r="A5" s="98"/>
      <c r="B5" s="98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0" t="s">
        <v>3</v>
      </c>
    </row>
    <row r="6" spans="1:27" s="47" customFormat="1" ht="15" customHeight="1" x14ac:dyDescent="0.3">
      <c r="A6" s="99"/>
      <c r="B6" s="99"/>
      <c r="C6" s="299" t="s">
        <v>228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</row>
    <row r="7" spans="1:27" s="47" customFormat="1" ht="15" customHeight="1" x14ac:dyDescent="0.3">
      <c r="A7" s="99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298" t="s">
        <v>361</v>
      </c>
      <c r="R7" s="298"/>
      <c r="S7" s="298"/>
      <c r="T7" s="298"/>
      <c r="U7" s="298"/>
      <c r="V7" s="298"/>
      <c r="W7" s="298"/>
      <c r="X7" s="100"/>
      <c r="Y7" s="100"/>
      <c r="Z7" s="100"/>
      <c r="AA7" s="100"/>
    </row>
    <row r="8" spans="1:27" s="47" customFormat="1" ht="14" customHeight="1" x14ac:dyDescent="0.3">
      <c r="A8" s="99"/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1"/>
      <c r="S8" s="101"/>
      <c r="T8" s="101"/>
      <c r="U8" s="102" t="s">
        <v>400</v>
      </c>
      <c r="V8" s="101"/>
      <c r="W8" s="101"/>
      <c r="X8" s="100"/>
      <c r="Y8" s="100"/>
      <c r="Z8" s="100"/>
      <c r="AA8" s="100"/>
    </row>
    <row r="9" spans="1:27" s="47" customFormat="1" ht="14" customHeight="1" x14ac:dyDescent="0.3">
      <c r="A9" s="62"/>
      <c r="B9" s="62"/>
      <c r="C9" s="101"/>
      <c r="D9" s="101"/>
      <c r="E9" s="102"/>
      <c r="F9" s="101"/>
      <c r="G9" s="62"/>
      <c r="H9" s="101"/>
      <c r="I9" s="102"/>
      <c r="J9" s="101"/>
      <c r="K9" s="62"/>
      <c r="L9" s="101"/>
      <c r="M9" s="101"/>
      <c r="N9" s="101"/>
      <c r="O9" s="101"/>
      <c r="P9" s="101"/>
      <c r="R9" s="101"/>
      <c r="S9" s="101"/>
      <c r="T9" s="101"/>
      <c r="U9" s="101" t="s">
        <v>150</v>
      </c>
      <c r="V9" s="101"/>
      <c r="W9" s="102"/>
      <c r="X9" s="101"/>
      <c r="Y9" s="101"/>
      <c r="Z9" s="101"/>
      <c r="AA9" s="101"/>
    </row>
    <row r="10" spans="1:27" s="47" customFormat="1" ht="14" customHeight="1" x14ac:dyDescent="0.3">
      <c r="A10" s="62"/>
      <c r="B10" s="62"/>
      <c r="C10" s="101"/>
      <c r="D10" s="101"/>
      <c r="E10" s="102"/>
      <c r="F10" s="101"/>
      <c r="G10" s="62"/>
      <c r="H10" s="101"/>
      <c r="I10" s="102"/>
      <c r="J10" s="101"/>
      <c r="K10" s="62"/>
      <c r="L10" s="101"/>
      <c r="M10" s="101"/>
      <c r="N10" s="101"/>
      <c r="O10" s="101"/>
      <c r="P10" s="101"/>
      <c r="R10" s="101"/>
      <c r="S10" s="101"/>
      <c r="T10" s="101"/>
      <c r="U10" s="101" t="s">
        <v>152</v>
      </c>
      <c r="V10" s="101"/>
      <c r="W10" s="102"/>
      <c r="X10" s="101"/>
      <c r="Y10" s="101"/>
      <c r="Z10" s="101"/>
      <c r="AA10" s="101"/>
    </row>
    <row r="11" spans="1:27" s="47" customFormat="1" ht="14" customHeight="1" x14ac:dyDescent="0.3">
      <c r="A11" s="62"/>
      <c r="B11" s="62"/>
      <c r="C11" s="101"/>
      <c r="D11" s="101"/>
      <c r="E11" s="102"/>
      <c r="F11" s="101"/>
      <c r="G11" s="62"/>
      <c r="H11" s="101"/>
      <c r="I11" s="102"/>
      <c r="J11" s="101"/>
      <c r="K11" s="62"/>
      <c r="L11" s="101"/>
      <c r="M11" s="101"/>
      <c r="N11" s="101"/>
      <c r="O11" s="101"/>
      <c r="P11" s="101"/>
      <c r="R11" s="101"/>
      <c r="S11" s="102"/>
      <c r="T11" s="101"/>
      <c r="U11" s="102" t="s">
        <v>154</v>
      </c>
      <c r="V11" s="101"/>
      <c r="W11" s="102" t="s">
        <v>156</v>
      </c>
      <c r="X11" s="101"/>
      <c r="Y11" s="101"/>
      <c r="Z11" s="101"/>
      <c r="AA11" s="101"/>
    </row>
    <row r="12" spans="1:27" s="47" customFormat="1" ht="14" customHeight="1" x14ac:dyDescent="0.3">
      <c r="A12" s="62"/>
      <c r="B12" s="62"/>
      <c r="C12" s="102" t="s">
        <v>158</v>
      </c>
      <c r="D12" s="101"/>
      <c r="E12" s="253" t="s">
        <v>364</v>
      </c>
      <c r="F12" s="101"/>
      <c r="G12" s="102"/>
      <c r="H12" s="101"/>
      <c r="I12" s="102" t="s">
        <v>161</v>
      </c>
      <c r="J12" s="101"/>
      <c r="K12" s="101"/>
      <c r="L12" s="101"/>
      <c r="M12" s="101" t="s">
        <v>162</v>
      </c>
      <c r="N12" s="101"/>
      <c r="O12" s="101"/>
      <c r="P12" s="101"/>
      <c r="Q12" s="102" t="s">
        <v>367</v>
      </c>
      <c r="R12" s="101"/>
      <c r="S12" s="102" t="s">
        <v>381</v>
      </c>
      <c r="T12" s="101"/>
      <c r="U12" s="102" t="s">
        <v>163</v>
      </c>
      <c r="V12" s="101"/>
      <c r="W12" s="101" t="s">
        <v>165</v>
      </c>
      <c r="X12" s="101"/>
      <c r="Y12" s="101" t="s">
        <v>166</v>
      </c>
      <c r="Z12" s="101"/>
      <c r="AA12" s="102" t="s">
        <v>169</v>
      </c>
    </row>
    <row r="13" spans="1:27" s="47" customFormat="1" ht="14" customHeight="1" x14ac:dyDescent="0.3">
      <c r="A13" s="62"/>
      <c r="B13" s="62"/>
      <c r="C13" s="102" t="s">
        <v>170</v>
      </c>
      <c r="D13" s="101"/>
      <c r="E13" s="253" t="s">
        <v>365</v>
      </c>
      <c r="F13" s="101"/>
      <c r="G13" s="102" t="s">
        <v>172</v>
      </c>
      <c r="H13" s="101"/>
      <c r="I13" s="102" t="s">
        <v>174</v>
      </c>
      <c r="J13" s="101"/>
      <c r="K13" s="101" t="s">
        <v>175</v>
      </c>
      <c r="L13" s="101"/>
      <c r="M13" s="101" t="s">
        <v>176</v>
      </c>
      <c r="N13" s="101"/>
      <c r="O13" s="101" t="s">
        <v>177</v>
      </c>
      <c r="P13" s="101"/>
      <c r="Q13" s="102" t="s">
        <v>366</v>
      </c>
      <c r="R13" s="101"/>
      <c r="S13" s="102" t="s">
        <v>179</v>
      </c>
      <c r="T13" s="101"/>
      <c r="U13" s="102" t="s">
        <v>180</v>
      </c>
      <c r="V13" s="101"/>
      <c r="W13" s="101" t="s">
        <v>229</v>
      </c>
      <c r="X13" s="101"/>
      <c r="Y13" s="101" t="s">
        <v>183</v>
      </c>
      <c r="Z13" s="101"/>
      <c r="AA13" s="102" t="s">
        <v>186</v>
      </c>
    </row>
    <row r="14" spans="1:27" s="48" customFormat="1" ht="14" customHeight="1" x14ac:dyDescent="0.3">
      <c r="B14" s="46" t="s">
        <v>10</v>
      </c>
      <c r="C14" s="276" t="s">
        <v>187</v>
      </c>
      <c r="D14" s="102"/>
      <c r="E14" s="276" t="s">
        <v>188</v>
      </c>
      <c r="F14" s="102"/>
      <c r="G14" s="276" t="s">
        <v>189</v>
      </c>
      <c r="H14" s="102"/>
      <c r="I14" s="276" t="s">
        <v>191</v>
      </c>
      <c r="J14" s="102"/>
      <c r="K14" s="276" t="s">
        <v>192</v>
      </c>
      <c r="L14" s="102"/>
      <c r="M14" s="276" t="s">
        <v>193</v>
      </c>
      <c r="N14" s="102"/>
      <c r="O14" s="276" t="s">
        <v>188</v>
      </c>
      <c r="P14" s="102"/>
      <c r="Q14" s="276" t="s">
        <v>194</v>
      </c>
      <c r="R14" s="102"/>
      <c r="S14" s="276" t="s">
        <v>195</v>
      </c>
      <c r="T14" s="102"/>
      <c r="U14" s="276" t="s">
        <v>196</v>
      </c>
      <c r="V14" s="102"/>
      <c r="W14" s="276" t="s">
        <v>230</v>
      </c>
      <c r="X14" s="102"/>
      <c r="Y14" s="276" t="s">
        <v>199</v>
      </c>
      <c r="Z14" s="102"/>
      <c r="AA14" s="276" t="s">
        <v>198</v>
      </c>
    </row>
    <row r="15" spans="1:27" s="47" customFormat="1" ht="18" customHeight="1" x14ac:dyDescent="0.3"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</row>
    <row r="16" spans="1:27" ht="18" customHeight="1" x14ac:dyDescent="0.3">
      <c r="A16" s="47" t="s">
        <v>329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</row>
    <row r="17" spans="1:27" ht="18" customHeight="1" x14ac:dyDescent="0.3">
      <c r="A17" s="47" t="s">
        <v>357</v>
      </c>
      <c r="B17" s="46"/>
      <c r="C17" s="248">
        <v>8611242</v>
      </c>
      <c r="D17" s="248"/>
      <c r="E17" s="248">
        <v>56408882</v>
      </c>
      <c r="F17" s="248"/>
      <c r="G17" s="248">
        <v>3470021</v>
      </c>
      <c r="H17" s="248"/>
      <c r="I17" s="248">
        <v>490423</v>
      </c>
      <c r="J17" s="248"/>
      <c r="K17" s="248">
        <v>929166</v>
      </c>
      <c r="L17" s="248"/>
      <c r="M17" s="248">
        <v>54224986</v>
      </c>
      <c r="N17" s="248"/>
      <c r="O17" s="248">
        <v>-6088210</v>
      </c>
      <c r="P17" s="248"/>
      <c r="Q17" s="248">
        <v>5091507</v>
      </c>
      <c r="R17" s="248"/>
      <c r="S17" s="248">
        <v>-91992</v>
      </c>
      <c r="T17" s="248"/>
      <c r="U17" s="248">
        <v>410167</v>
      </c>
      <c r="V17" s="248"/>
      <c r="W17" s="248">
        <f>Q17+S17+U17</f>
        <v>5409682</v>
      </c>
      <c r="X17" s="248"/>
      <c r="Y17" s="248">
        <v>15000000</v>
      </c>
      <c r="Z17" s="248"/>
      <c r="AA17" s="248">
        <f>SUM(C17:O17,W17:Y17)</f>
        <v>138456192</v>
      </c>
    </row>
    <row r="18" spans="1:27" ht="18" customHeight="1" x14ac:dyDescent="0.3">
      <c r="A18" s="48" t="s">
        <v>358</v>
      </c>
      <c r="B18" s="46">
        <v>2</v>
      </c>
      <c r="C18" s="249">
        <v>0</v>
      </c>
      <c r="D18" s="250"/>
      <c r="E18" s="249">
        <v>0</v>
      </c>
      <c r="F18" s="251"/>
      <c r="G18" s="249">
        <v>0</v>
      </c>
      <c r="H18" s="251"/>
      <c r="I18" s="249">
        <v>0</v>
      </c>
      <c r="J18" s="251"/>
      <c r="K18" s="249">
        <v>0</v>
      </c>
      <c r="L18" s="251"/>
      <c r="M18" s="249">
        <v>933337</v>
      </c>
      <c r="N18" s="251"/>
      <c r="O18" s="249">
        <v>0</v>
      </c>
      <c r="P18" s="251"/>
      <c r="Q18" s="249">
        <v>0</v>
      </c>
      <c r="R18" s="251"/>
      <c r="S18" s="249">
        <v>0</v>
      </c>
      <c r="T18" s="251"/>
      <c r="U18" s="249">
        <v>0</v>
      </c>
      <c r="V18" s="251"/>
      <c r="W18" s="249">
        <f>Q18+S18+U18</f>
        <v>0</v>
      </c>
      <c r="X18" s="250"/>
      <c r="Y18" s="249">
        <v>0</v>
      </c>
      <c r="Z18" s="250"/>
      <c r="AA18" s="52">
        <f>SUM(C18:O18,W18:Y18)</f>
        <v>933337</v>
      </c>
    </row>
    <row r="19" spans="1:27" ht="18" customHeight="1" x14ac:dyDescent="0.3">
      <c r="A19" s="47" t="s">
        <v>224</v>
      </c>
      <c r="B19" s="46"/>
      <c r="C19" s="53">
        <f>SUM(C16:C18)</f>
        <v>8611242</v>
      </c>
      <c r="D19" s="252"/>
      <c r="E19" s="53">
        <f>SUM(E16:E18)</f>
        <v>56408882</v>
      </c>
      <c r="F19" s="252"/>
      <c r="G19" s="53">
        <f>SUM(G16:G18)</f>
        <v>3470021</v>
      </c>
      <c r="H19" s="252"/>
      <c r="I19" s="53">
        <f>SUM(I16:I18)</f>
        <v>490423</v>
      </c>
      <c r="J19" s="252"/>
      <c r="K19" s="53">
        <f>SUM(K16:K18)</f>
        <v>929166</v>
      </c>
      <c r="L19" s="252"/>
      <c r="M19" s="53">
        <f>SUM(M16:M18)</f>
        <v>55158323</v>
      </c>
      <c r="N19" s="56"/>
      <c r="O19" s="53">
        <f>SUM(O16:O18)</f>
        <v>-6088210</v>
      </c>
      <c r="P19" s="252"/>
      <c r="Q19" s="53">
        <f>SUM(Q16:Q18)</f>
        <v>5091507</v>
      </c>
      <c r="R19" s="252"/>
      <c r="S19" s="53">
        <f>SUM(S16:S18)</f>
        <v>-91992</v>
      </c>
      <c r="T19" s="252"/>
      <c r="U19" s="53">
        <f>SUM(U16:U18)</f>
        <v>410167</v>
      </c>
      <c r="V19" s="252"/>
      <c r="W19" s="53">
        <f>SUM(W16:W18)</f>
        <v>5409682</v>
      </c>
      <c r="X19" s="252"/>
      <c r="Y19" s="53">
        <f>SUM(Y16:Y18)</f>
        <v>15000000</v>
      </c>
      <c r="Z19" s="252"/>
      <c r="AA19" s="53">
        <f>SUM(AA16:AA18)</f>
        <v>139389529</v>
      </c>
    </row>
    <row r="20" spans="1:27" ht="18" customHeight="1" x14ac:dyDescent="0.3">
      <c r="A20" s="47" t="s">
        <v>202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</row>
    <row r="21" spans="1:27" ht="18" customHeight="1" x14ac:dyDescent="0.3">
      <c r="A21" s="105" t="s">
        <v>203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1:27" ht="18" customHeight="1" x14ac:dyDescent="0.3">
      <c r="A22" s="48" t="s">
        <v>231</v>
      </c>
      <c r="B22" s="46">
        <v>11</v>
      </c>
      <c r="C22" s="68">
        <v>0</v>
      </c>
      <c r="D22" s="68"/>
      <c r="E22" s="68">
        <v>0</v>
      </c>
      <c r="F22" s="68"/>
      <c r="G22" s="68">
        <v>0</v>
      </c>
      <c r="H22" s="68"/>
      <c r="I22" s="68">
        <v>0</v>
      </c>
      <c r="J22" s="68"/>
      <c r="K22" s="68">
        <v>0</v>
      </c>
      <c r="L22" s="68"/>
      <c r="M22" s="106">
        <v>-8413569</v>
      </c>
      <c r="N22" s="106"/>
      <c r="O22" s="106">
        <v>0</v>
      </c>
      <c r="P22" s="68"/>
      <c r="Q22" s="68">
        <v>0</v>
      </c>
      <c r="R22" s="68"/>
      <c r="S22" s="68">
        <v>0</v>
      </c>
      <c r="T22" s="68"/>
      <c r="U22" s="68">
        <v>0</v>
      </c>
      <c r="V22" s="68"/>
      <c r="W22" s="249">
        <f>Q22+S22+U22</f>
        <v>0</v>
      </c>
      <c r="X22" s="68"/>
      <c r="Y22" s="68">
        <v>0</v>
      </c>
      <c r="Z22" s="68"/>
      <c r="AA22" s="68">
        <f>SUM(C22:O22,W22:Y22)</f>
        <v>-8413569</v>
      </c>
    </row>
    <row r="23" spans="1:27" ht="18" customHeight="1" x14ac:dyDescent="0.3">
      <c r="A23" s="105" t="s">
        <v>232</v>
      </c>
      <c r="C23" s="53">
        <f>SUM(C22:C22)</f>
        <v>0</v>
      </c>
      <c r="D23" s="54"/>
      <c r="E23" s="53">
        <f>SUM(E22:E22)</f>
        <v>0</v>
      </c>
      <c r="F23" s="54"/>
      <c r="G23" s="53">
        <f>SUM(G22:G22)</f>
        <v>0</v>
      </c>
      <c r="H23" s="54"/>
      <c r="I23" s="53">
        <f>SUM(I22:I22)</f>
        <v>0</v>
      </c>
      <c r="J23" s="54"/>
      <c r="K23" s="53">
        <f>SUM(K22:K22)</f>
        <v>0</v>
      </c>
      <c r="L23" s="54"/>
      <c r="M23" s="53">
        <f>SUM(M22:M22)</f>
        <v>-8413569</v>
      </c>
      <c r="N23" s="56"/>
      <c r="O23" s="53">
        <f>SUM(O22:O22)</f>
        <v>0</v>
      </c>
      <c r="P23" s="54"/>
      <c r="Q23" s="53">
        <f>SUM(Q22:Q22)</f>
        <v>0</v>
      </c>
      <c r="R23" s="54"/>
      <c r="S23" s="53">
        <f>SUM(S22:S22)</f>
        <v>0</v>
      </c>
      <c r="T23" s="54"/>
      <c r="U23" s="53">
        <f>SUM(U22:U22)</f>
        <v>0</v>
      </c>
      <c r="V23" s="54"/>
      <c r="W23" s="53">
        <f>SUM(Q23:U23)</f>
        <v>0</v>
      </c>
      <c r="X23" s="54"/>
      <c r="Y23" s="53">
        <f>SUM(Y22)</f>
        <v>0</v>
      </c>
      <c r="Z23" s="54"/>
      <c r="AA23" s="53">
        <f>SUM(C23:O23,W23:Y23)</f>
        <v>-8413569</v>
      </c>
    </row>
    <row r="24" spans="1:27" ht="18" customHeight="1" x14ac:dyDescent="0.3">
      <c r="A24" s="47" t="s">
        <v>215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pans="1:27" ht="18" customHeight="1" x14ac:dyDescent="0.3">
      <c r="A25" s="47" t="s">
        <v>233</v>
      </c>
      <c r="C25" s="58">
        <f>SUM(C23)</f>
        <v>0</v>
      </c>
      <c r="D25" s="54"/>
      <c r="E25" s="58">
        <f>SUM(E23)</f>
        <v>0</v>
      </c>
      <c r="F25" s="54"/>
      <c r="G25" s="58">
        <f>SUM(G23)</f>
        <v>0</v>
      </c>
      <c r="H25" s="54"/>
      <c r="I25" s="58">
        <f>SUM(I23)</f>
        <v>0</v>
      </c>
      <c r="J25" s="54"/>
      <c r="K25" s="58">
        <f>SUM(K23)</f>
        <v>0</v>
      </c>
      <c r="L25" s="54"/>
      <c r="M25" s="58">
        <f>SUM(M23)</f>
        <v>-8413569</v>
      </c>
      <c r="N25" s="56"/>
      <c r="O25" s="58">
        <f>SUM(O23)</f>
        <v>0</v>
      </c>
      <c r="P25" s="54"/>
      <c r="Q25" s="58">
        <f>SUM(Q23)</f>
        <v>0</v>
      </c>
      <c r="R25" s="54"/>
      <c r="S25" s="58">
        <f>SUM(S23)</f>
        <v>0</v>
      </c>
      <c r="T25" s="54"/>
      <c r="U25" s="58">
        <f>SUM(U23)</f>
        <v>0</v>
      </c>
      <c r="V25" s="54"/>
      <c r="W25" s="58">
        <f>SUM(W23)</f>
        <v>0</v>
      </c>
      <c r="X25" s="54"/>
      <c r="Y25" s="58">
        <f>SUM(Y23)</f>
        <v>0</v>
      </c>
      <c r="Z25" s="54"/>
      <c r="AA25" s="58">
        <f>SUM(AA23)</f>
        <v>-8413569</v>
      </c>
    </row>
    <row r="26" spans="1:27" ht="18" customHeight="1" x14ac:dyDescent="0.3">
      <c r="A26" s="47" t="s">
        <v>217</v>
      </c>
      <c r="B26" s="47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:27" ht="18" customHeight="1" x14ac:dyDescent="0.3">
      <c r="A27" s="48" t="s">
        <v>218</v>
      </c>
      <c r="B27" s="47"/>
      <c r="C27" s="68">
        <v>0</v>
      </c>
      <c r="D27" s="68"/>
      <c r="E27" s="68">
        <v>0</v>
      </c>
      <c r="F27" s="68"/>
      <c r="G27" s="68">
        <v>0</v>
      </c>
      <c r="H27" s="68"/>
      <c r="I27" s="68">
        <v>0</v>
      </c>
      <c r="J27" s="68"/>
      <c r="K27" s="68">
        <v>0</v>
      </c>
      <c r="L27" s="68"/>
      <c r="M27" s="106">
        <v>3266377</v>
      </c>
      <c r="N27" s="106"/>
      <c r="O27" s="68">
        <v>0</v>
      </c>
      <c r="P27" s="68"/>
      <c r="Q27" s="68">
        <v>0</v>
      </c>
      <c r="R27" s="68"/>
      <c r="S27" s="68">
        <v>0</v>
      </c>
      <c r="T27" s="68"/>
      <c r="U27" s="68">
        <v>0</v>
      </c>
      <c r="V27" s="68"/>
      <c r="W27" s="285">
        <f>Q27+S27+U27</f>
        <v>0</v>
      </c>
      <c r="X27" s="68"/>
      <c r="Y27" s="68">
        <v>0</v>
      </c>
      <c r="Z27" s="68"/>
      <c r="AA27" s="68">
        <f>SUM(C27:M27,W27:Y27)</f>
        <v>3266377</v>
      </c>
    </row>
    <row r="28" spans="1:27" ht="18" customHeight="1" x14ac:dyDescent="0.3">
      <c r="A28" s="48" t="s">
        <v>219</v>
      </c>
      <c r="C28" s="52">
        <v>0</v>
      </c>
      <c r="D28" s="68"/>
      <c r="E28" s="52">
        <v>0</v>
      </c>
      <c r="F28" s="68"/>
      <c r="G28" s="52">
        <v>0</v>
      </c>
      <c r="H28" s="68"/>
      <c r="I28" s="52">
        <v>0</v>
      </c>
      <c r="J28" s="68"/>
      <c r="K28" s="52">
        <v>0</v>
      </c>
      <c r="L28" s="68"/>
      <c r="M28" s="52">
        <v>0</v>
      </c>
      <c r="N28" s="57"/>
      <c r="O28" s="52">
        <v>0</v>
      </c>
      <c r="P28" s="68"/>
      <c r="Q28" s="52">
        <v>0</v>
      </c>
      <c r="R28" s="68"/>
      <c r="S28" s="52">
        <v>-3767</v>
      </c>
      <c r="T28" s="68"/>
      <c r="U28" s="52">
        <v>88000</v>
      </c>
      <c r="V28" s="68"/>
      <c r="W28" s="249">
        <f>Q28+S28+U28</f>
        <v>84233</v>
      </c>
      <c r="X28" s="68"/>
      <c r="Y28" s="52">
        <v>0</v>
      </c>
      <c r="Z28" s="68"/>
      <c r="AA28" s="52">
        <f>SUM(C28:M28,W28:Y28)</f>
        <v>84233</v>
      </c>
    </row>
    <row r="29" spans="1:27" ht="18" customHeight="1" x14ac:dyDescent="0.3">
      <c r="A29" s="47" t="s">
        <v>135</v>
      </c>
      <c r="B29" s="47"/>
      <c r="C29" s="58">
        <f>SUM(C27:C28)</f>
        <v>0</v>
      </c>
      <c r="D29" s="54"/>
      <c r="E29" s="58">
        <f>SUM(E27:E28)</f>
        <v>0</v>
      </c>
      <c r="F29" s="54"/>
      <c r="G29" s="58">
        <f>SUM(G27:G28)</f>
        <v>0</v>
      </c>
      <c r="H29" s="54"/>
      <c r="I29" s="58">
        <f>SUM(I27:I28)</f>
        <v>0</v>
      </c>
      <c r="J29" s="54"/>
      <c r="K29" s="58">
        <f>SUM(K27:K28)</f>
        <v>0</v>
      </c>
      <c r="L29" s="54"/>
      <c r="M29" s="58">
        <f>SUM(M27:M28)</f>
        <v>3266377</v>
      </c>
      <c r="N29" s="56"/>
      <c r="O29" s="58">
        <f>SUM(O27:O28)</f>
        <v>0</v>
      </c>
      <c r="P29" s="54"/>
      <c r="Q29" s="58">
        <f>SUM(Q27:Q28)</f>
        <v>0</v>
      </c>
      <c r="R29" s="54"/>
      <c r="S29" s="58">
        <f>SUM(S27:S28)</f>
        <v>-3767</v>
      </c>
      <c r="T29" s="54"/>
      <c r="U29" s="58">
        <f>SUM(U27:U28)</f>
        <v>88000</v>
      </c>
      <c r="V29" s="54"/>
      <c r="W29" s="58">
        <f>SUM(W27:W28)</f>
        <v>84233</v>
      </c>
      <c r="X29" s="54"/>
      <c r="Y29" s="58">
        <f>SUM(Y27:Y28)</f>
        <v>0</v>
      </c>
      <c r="Z29" s="54"/>
      <c r="AA29" s="58">
        <f>SUM(C29:M29,W29:Y29)</f>
        <v>3350610</v>
      </c>
    </row>
    <row r="30" spans="1:27" ht="18" customHeight="1" x14ac:dyDescent="0.3">
      <c r="A30" s="118" t="s">
        <v>420</v>
      </c>
      <c r="B30" s="47"/>
      <c r="C30" s="56"/>
      <c r="D30" s="54"/>
      <c r="E30" s="56"/>
      <c r="F30" s="54"/>
      <c r="G30" s="56"/>
      <c r="H30" s="54"/>
      <c r="I30" s="56"/>
      <c r="J30" s="54"/>
      <c r="K30" s="56"/>
      <c r="L30" s="54"/>
      <c r="M30" s="56"/>
      <c r="N30" s="56"/>
      <c r="O30" s="56"/>
      <c r="P30" s="54"/>
      <c r="Q30" s="56"/>
      <c r="R30" s="54"/>
      <c r="S30" s="56"/>
      <c r="T30" s="54"/>
      <c r="U30" s="56"/>
      <c r="V30" s="54"/>
      <c r="W30" s="56"/>
      <c r="X30" s="54"/>
      <c r="Y30" s="56"/>
      <c r="Z30" s="54"/>
      <c r="AA30" s="56"/>
    </row>
    <row r="31" spans="1:27" ht="18" customHeight="1" x14ac:dyDescent="0.3">
      <c r="A31" s="118" t="s">
        <v>360</v>
      </c>
      <c r="B31" s="46"/>
      <c r="C31" s="68">
        <v>0</v>
      </c>
      <c r="D31" s="68"/>
      <c r="E31" s="68">
        <v>0</v>
      </c>
      <c r="F31" s="68"/>
      <c r="G31" s="68">
        <v>0</v>
      </c>
      <c r="H31" s="68"/>
      <c r="I31" s="68">
        <v>0</v>
      </c>
      <c r="J31" s="68"/>
      <c r="K31" s="68">
        <v>0</v>
      </c>
      <c r="L31" s="68"/>
      <c r="M31" s="108">
        <v>-750660</v>
      </c>
      <c r="N31" s="108"/>
      <c r="O31" s="68">
        <v>0</v>
      </c>
      <c r="P31" s="68"/>
      <c r="Q31" s="68">
        <v>0</v>
      </c>
      <c r="R31" s="68"/>
      <c r="S31" s="68">
        <v>0</v>
      </c>
      <c r="T31" s="68"/>
      <c r="U31" s="68">
        <v>0</v>
      </c>
      <c r="V31" s="68"/>
      <c r="W31" s="285">
        <f>Q31+S31+U31</f>
        <v>0</v>
      </c>
      <c r="X31" s="68"/>
      <c r="Y31" s="68">
        <v>0</v>
      </c>
      <c r="Z31" s="68"/>
      <c r="AA31" s="68">
        <f>SUM(C31:M31,W31:Y31)</f>
        <v>-750660</v>
      </c>
    </row>
    <row r="32" spans="1:27" ht="18" customHeight="1" x14ac:dyDescent="0.3">
      <c r="A32" s="48" t="s">
        <v>227</v>
      </c>
      <c r="B32" s="46"/>
      <c r="C32" s="52">
        <v>0</v>
      </c>
      <c r="D32" s="68"/>
      <c r="E32" s="52">
        <v>0</v>
      </c>
      <c r="F32" s="68"/>
      <c r="G32" s="52">
        <v>0</v>
      </c>
      <c r="H32" s="68"/>
      <c r="I32" s="52">
        <v>0</v>
      </c>
      <c r="J32" s="68"/>
      <c r="K32" s="52">
        <v>0</v>
      </c>
      <c r="L32" s="68"/>
      <c r="M32" s="107">
        <v>3591</v>
      </c>
      <c r="N32" s="108"/>
      <c r="O32" s="52">
        <v>0</v>
      </c>
      <c r="P32" s="68"/>
      <c r="Q32" s="52">
        <v>-3591</v>
      </c>
      <c r="R32" s="68"/>
      <c r="S32" s="52">
        <v>0</v>
      </c>
      <c r="T32" s="68"/>
      <c r="U32" s="52">
        <v>0</v>
      </c>
      <c r="V32" s="68"/>
      <c r="W32" s="249">
        <f>Q32+S32+U32</f>
        <v>-3591</v>
      </c>
      <c r="X32" s="68"/>
      <c r="Y32" s="52">
        <v>0</v>
      </c>
      <c r="Z32" s="68"/>
      <c r="AA32" s="52">
        <f>SUM(C32:M32,W32:Y32)</f>
        <v>0</v>
      </c>
    </row>
    <row r="33" spans="1:27" ht="18" customHeight="1" thickBot="1" x14ac:dyDescent="0.35">
      <c r="A33" s="47" t="s">
        <v>330</v>
      </c>
      <c r="C33" s="61">
        <f>SUM(C19,C25,C29,C31:C32)</f>
        <v>8611242</v>
      </c>
      <c r="D33" s="54"/>
      <c r="E33" s="61">
        <f>SUM(E19,E25,E29,E31:E32)</f>
        <v>56408882</v>
      </c>
      <c r="F33" s="54"/>
      <c r="G33" s="61">
        <f>SUM(G19,G25,G29,G31:G32)</f>
        <v>3470021</v>
      </c>
      <c r="H33" s="54"/>
      <c r="I33" s="61">
        <f>SUM(I19,I25,I29,I31:I32)</f>
        <v>490423</v>
      </c>
      <c r="J33" s="54"/>
      <c r="K33" s="61">
        <f>SUM(K19,K25,K29,K31:K32)</f>
        <v>929166</v>
      </c>
      <c r="L33" s="54"/>
      <c r="M33" s="61">
        <f>SUM(M19,M25,M29,M31:M32)</f>
        <v>49264062</v>
      </c>
      <c r="N33" s="56"/>
      <c r="O33" s="61">
        <f>SUM(O19,O25,O29,O31:O32)</f>
        <v>-6088210</v>
      </c>
      <c r="P33" s="54"/>
      <c r="Q33" s="61">
        <f>SUM(Q19,Q25,Q29,Q31:Q32)</f>
        <v>5087916</v>
      </c>
      <c r="R33" s="54"/>
      <c r="S33" s="61">
        <f>SUM(S19,S25,S29,S31:S32)</f>
        <v>-95759</v>
      </c>
      <c r="T33" s="54"/>
      <c r="U33" s="61">
        <f>SUM(U19,U25,U29,U31:U32)</f>
        <v>498167</v>
      </c>
      <c r="V33" s="54"/>
      <c r="W33" s="61">
        <f>SUM(W19,W25,W29,W31:W32)</f>
        <v>5490324</v>
      </c>
      <c r="X33" s="54"/>
      <c r="Y33" s="61">
        <f>SUM(Y19,Y25,Y29,Y31:Y32)</f>
        <v>15000000</v>
      </c>
      <c r="Z33" s="54"/>
      <c r="AA33" s="61">
        <f>SUM(AA19,AA25,AA29,AA31:AA32)</f>
        <v>133575910</v>
      </c>
    </row>
    <row r="34" spans="1:27" ht="20.25" customHeight="1" thickTop="1" x14ac:dyDescent="0.3"/>
  </sheetData>
  <mergeCells count="2">
    <mergeCell ref="C6:AA6"/>
    <mergeCell ref="Q7:W7"/>
  </mergeCells>
  <pageMargins left="0.8" right="0.8" top="0.48" bottom="0.5" header="0.5" footer="0.5"/>
  <pageSetup paperSize="9" scale="52" firstPageNumber="12" orientation="landscape" useFirstPageNumber="1" r:id="rId1"/>
  <headerFooter>
    <oddFooter>&amp;L&amp;13 The accompanying notes are an integral part of these financial statements.
&amp;11
&amp;C&amp;13&amp;P</oddFooter>
  </headerFooter>
  <customProperties>
    <customPr name="EpmWorksheetKeyString_GUID" r:id="rId2"/>
  </customProperties>
  <ignoredErrors>
    <ignoredError sqref="AA22 AA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view="pageBreakPreview" zoomScale="70" zoomScaleNormal="70" zoomScaleSheetLayoutView="70" workbookViewId="0">
      <selection activeCell="Y27" sqref="Y27"/>
    </sheetView>
  </sheetViews>
  <sheetFormatPr defaultColWidth="9.08984375" defaultRowHeight="20.25" customHeight="1" x14ac:dyDescent="0.3"/>
  <cols>
    <col min="1" max="1" width="49.6328125" style="48" customWidth="1"/>
    <col min="2" max="2" width="6.90625" style="48" customWidth="1"/>
    <col min="3" max="3" width="13.1796875" style="48" customWidth="1"/>
    <col min="4" max="4" width="1.453125" style="48" customWidth="1"/>
    <col min="5" max="5" width="16.6328125" style="48" customWidth="1"/>
    <col min="6" max="6" width="1.453125" style="48" customWidth="1"/>
    <col min="7" max="7" width="11.453125" style="48" customWidth="1"/>
    <col min="8" max="8" width="1.453125" style="48" customWidth="1"/>
    <col min="9" max="9" width="14.08984375" style="48" customWidth="1"/>
    <col min="10" max="10" width="1.453125" style="48" customWidth="1"/>
    <col min="11" max="11" width="10.36328125" style="48" customWidth="1"/>
    <col min="12" max="12" width="1.453125" style="48" customWidth="1"/>
    <col min="13" max="13" width="15.453125" style="48" customWidth="1"/>
    <col min="14" max="14" width="1.453125" style="48" customWidth="1"/>
    <col min="15" max="15" width="13" style="48" customWidth="1"/>
    <col min="16" max="16" width="1.453125" style="48" customWidth="1"/>
    <col min="17" max="17" width="13.6328125" style="48" customWidth="1"/>
    <col min="18" max="18" width="1.453125" style="48" customWidth="1"/>
    <col min="19" max="19" width="14.6328125" style="48" customWidth="1"/>
    <col min="20" max="20" width="1.453125" style="48" customWidth="1"/>
    <col min="21" max="21" width="16" style="48" customWidth="1"/>
    <col min="22" max="22" width="1.453125" style="48" customWidth="1"/>
    <col min="23" max="23" width="13.81640625" style="48" customWidth="1"/>
    <col min="24" max="24" width="0.90625" style="48" customWidth="1"/>
    <col min="25" max="25" width="12.1796875" style="48" customWidth="1"/>
    <col min="26" max="26" width="0.90625" style="48" customWidth="1"/>
    <col min="27" max="27" width="13.1796875" style="48" customWidth="1"/>
    <col min="28" max="16384" width="9.08984375" style="48"/>
  </cols>
  <sheetData>
    <row r="1" spans="1:27" ht="17.5" customHeight="1" x14ac:dyDescent="0.3">
      <c r="A1" s="95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7" ht="17.5" customHeight="1" x14ac:dyDescent="0.3">
      <c r="A2" s="95" t="s">
        <v>147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7" ht="17.5" customHeight="1" x14ac:dyDescent="0.3">
      <c r="A3" s="97" t="s">
        <v>148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7" ht="20.25" customHeight="1" x14ac:dyDescent="0.3">
      <c r="A4" s="98"/>
      <c r="B4" s="98"/>
      <c r="AA4" s="60"/>
    </row>
    <row r="5" spans="1:27" s="47" customFormat="1" ht="20.25" customHeight="1" x14ac:dyDescent="0.3">
      <c r="A5" s="98"/>
      <c r="B5" s="9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60" t="s">
        <v>3</v>
      </c>
    </row>
    <row r="6" spans="1:27" s="47" customFormat="1" ht="15" customHeight="1" x14ac:dyDescent="0.3">
      <c r="A6" s="99"/>
      <c r="B6" s="99"/>
      <c r="C6" s="299" t="s">
        <v>228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</row>
    <row r="7" spans="1:27" s="47" customFormat="1" ht="15" customHeight="1" x14ac:dyDescent="0.3">
      <c r="A7" s="99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298" t="s">
        <v>361</v>
      </c>
      <c r="R7" s="298"/>
      <c r="S7" s="298"/>
      <c r="T7" s="298"/>
      <c r="U7" s="298"/>
      <c r="V7" s="298"/>
      <c r="W7" s="298"/>
      <c r="X7" s="100"/>
      <c r="Y7" s="100"/>
      <c r="Z7" s="100"/>
      <c r="AA7" s="100"/>
    </row>
    <row r="8" spans="1:27" s="47" customFormat="1" ht="14" customHeight="1" x14ac:dyDescent="0.3">
      <c r="A8" s="99"/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2"/>
      <c r="R8" s="102"/>
      <c r="S8" s="102"/>
      <c r="T8" s="102"/>
      <c r="U8" s="102" t="s">
        <v>367</v>
      </c>
      <c r="V8" s="102"/>
      <c r="W8" s="102"/>
      <c r="X8" s="100"/>
      <c r="Y8" s="100"/>
      <c r="Z8" s="100"/>
      <c r="AA8" s="100"/>
    </row>
    <row r="9" spans="1:27" s="47" customFormat="1" ht="14" customHeight="1" x14ac:dyDescent="0.3">
      <c r="A9" s="48"/>
      <c r="B9" s="48"/>
      <c r="C9" s="102"/>
      <c r="D9" s="102"/>
      <c r="E9" s="102"/>
      <c r="F9" s="102"/>
      <c r="G9" s="48"/>
      <c r="H9" s="102"/>
      <c r="I9" s="102"/>
      <c r="J9" s="102"/>
      <c r="K9" s="48"/>
      <c r="L9" s="102"/>
      <c r="M9" s="102"/>
      <c r="N9" s="102"/>
      <c r="O9" s="102"/>
      <c r="P9" s="102"/>
      <c r="R9" s="102"/>
      <c r="S9" s="102"/>
      <c r="T9" s="102"/>
      <c r="U9" s="102" t="s">
        <v>150</v>
      </c>
      <c r="V9" s="102"/>
      <c r="W9" s="102"/>
      <c r="X9" s="102"/>
      <c r="Y9" s="102"/>
      <c r="Z9" s="102"/>
      <c r="AA9" s="102"/>
    </row>
    <row r="10" spans="1:27" s="47" customFormat="1" ht="14" customHeight="1" x14ac:dyDescent="0.3">
      <c r="A10" s="48"/>
      <c r="B10" s="48"/>
      <c r="C10" s="102"/>
      <c r="D10" s="102"/>
      <c r="E10" s="102"/>
      <c r="F10" s="102"/>
      <c r="G10" s="48"/>
      <c r="H10" s="102"/>
      <c r="I10" s="102"/>
      <c r="J10" s="102"/>
      <c r="K10" s="48"/>
      <c r="L10" s="102"/>
      <c r="M10" s="102"/>
      <c r="N10" s="102"/>
      <c r="O10" s="102"/>
      <c r="P10" s="102"/>
      <c r="R10" s="102"/>
      <c r="S10" s="102"/>
      <c r="T10" s="102"/>
      <c r="U10" s="102" t="s">
        <v>152</v>
      </c>
      <c r="V10" s="102"/>
      <c r="W10" s="102"/>
      <c r="X10" s="102"/>
      <c r="Y10" s="102"/>
      <c r="Z10" s="102"/>
      <c r="AA10" s="102"/>
    </row>
    <row r="11" spans="1:27" s="47" customFormat="1" ht="14" customHeight="1" x14ac:dyDescent="0.3">
      <c r="A11" s="48"/>
      <c r="B11" s="48"/>
      <c r="C11" s="102"/>
      <c r="D11" s="102"/>
      <c r="E11" s="102"/>
      <c r="F11" s="102"/>
      <c r="G11" s="48"/>
      <c r="H11" s="102"/>
      <c r="I11" s="102"/>
      <c r="J11" s="102"/>
      <c r="K11" s="48"/>
      <c r="L11" s="102"/>
      <c r="M11" s="102"/>
      <c r="N11" s="102"/>
      <c r="O11" s="102"/>
      <c r="P11" s="102"/>
      <c r="R11" s="102"/>
      <c r="S11" s="102"/>
      <c r="T11" s="102"/>
      <c r="U11" s="102" t="s">
        <v>154</v>
      </c>
      <c r="V11" s="102"/>
      <c r="W11" s="102" t="s">
        <v>156</v>
      </c>
      <c r="X11" s="102"/>
      <c r="Y11" s="102"/>
      <c r="Z11" s="102"/>
      <c r="AA11" s="102"/>
    </row>
    <row r="12" spans="1:27" s="47" customFormat="1" ht="14" customHeight="1" x14ac:dyDescent="0.3">
      <c r="A12" s="48"/>
      <c r="B12" s="48"/>
      <c r="C12" s="102" t="s">
        <v>158</v>
      </c>
      <c r="D12" s="102"/>
      <c r="E12" s="102" t="s">
        <v>364</v>
      </c>
      <c r="F12" s="102"/>
      <c r="G12" s="102"/>
      <c r="H12" s="102"/>
      <c r="I12" s="102" t="s">
        <v>161</v>
      </c>
      <c r="J12" s="102"/>
      <c r="K12" s="102"/>
      <c r="L12" s="102"/>
      <c r="M12" s="102" t="s">
        <v>162</v>
      </c>
      <c r="N12" s="102"/>
      <c r="O12" s="102"/>
      <c r="P12" s="102"/>
      <c r="Q12" s="102" t="s">
        <v>400</v>
      </c>
      <c r="R12" s="102"/>
      <c r="S12" s="102" t="s">
        <v>367</v>
      </c>
      <c r="T12" s="102"/>
      <c r="U12" s="102" t="s">
        <v>163</v>
      </c>
      <c r="V12" s="102"/>
      <c r="W12" s="102" t="s">
        <v>165</v>
      </c>
      <c r="X12" s="102"/>
      <c r="Y12" s="102" t="s">
        <v>166</v>
      </c>
      <c r="Z12" s="102"/>
      <c r="AA12" s="102" t="s">
        <v>169</v>
      </c>
    </row>
    <row r="13" spans="1:27" s="47" customFormat="1" ht="14" customHeight="1" x14ac:dyDescent="0.3">
      <c r="A13" s="48"/>
      <c r="B13" s="48"/>
      <c r="C13" s="102" t="s">
        <v>170</v>
      </c>
      <c r="D13" s="102"/>
      <c r="E13" s="102" t="s">
        <v>365</v>
      </c>
      <c r="F13" s="102"/>
      <c r="G13" s="102" t="s">
        <v>172</v>
      </c>
      <c r="H13" s="102"/>
      <c r="I13" s="102" t="s">
        <v>174</v>
      </c>
      <c r="J13" s="102"/>
      <c r="K13" s="102" t="s">
        <v>175</v>
      </c>
      <c r="L13" s="102"/>
      <c r="M13" s="102" t="s">
        <v>176</v>
      </c>
      <c r="N13" s="102"/>
      <c r="O13" s="102" t="s">
        <v>177</v>
      </c>
      <c r="P13" s="102"/>
      <c r="Q13" s="102" t="s">
        <v>366</v>
      </c>
      <c r="R13" s="102"/>
      <c r="S13" s="102" t="s">
        <v>179</v>
      </c>
      <c r="T13" s="102"/>
      <c r="U13" s="102" t="s">
        <v>180</v>
      </c>
      <c r="V13" s="102"/>
      <c r="W13" s="102" t="s">
        <v>229</v>
      </c>
      <c r="X13" s="102"/>
      <c r="Y13" s="102" t="s">
        <v>183</v>
      </c>
      <c r="Z13" s="102"/>
      <c r="AA13" s="102" t="s">
        <v>186</v>
      </c>
    </row>
    <row r="14" spans="1:27" ht="14" customHeight="1" x14ac:dyDescent="0.3">
      <c r="B14" s="46" t="s">
        <v>10</v>
      </c>
      <c r="C14" s="276" t="s">
        <v>187</v>
      </c>
      <c r="D14" s="102"/>
      <c r="E14" s="276" t="s">
        <v>188</v>
      </c>
      <c r="F14" s="102"/>
      <c r="G14" s="276" t="s">
        <v>189</v>
      </c>
      <c r="H14" s="102"/>
      <c r="I14" s="276" t="s">
        <v>191</v>
      </c>
      <c r="J14" s="102"/>
      <c r="K14" s="276" t="s">
        <v>192</v>
      </c>
      <c r="L14" s="102"/>
      <c r="M14" s="276" t="s">
        <v>193</v>
      </c>
      <c r="N14" s="102"/>
      <c r="O14" s="276" t="s">
        <v>188</v>
      </c>
      <c r="P14" s="102"/>
      <c r="Q14" s="276" t="s">
        <v>194</v>
      </c>
      <c r="R14" s="102"/>
      <c r="S14" s="276" t="s">
        <v>195</v>
      </c>
      <c r="T14" s="102"/>
      <c r="U14" s="276" t="s">
        <v>196</v>
      </c>
      <c r="V14" s="102"/>
      <c r="W14" s="276" t="s">
        <v>230</v>
      </c>
      <c r="X14" s="102"/>
      <c r="Y14" s="276" t="s">
        <v>199</v>
      </c>
      <c r="Z14" s="102"/>
      <c r="AA14" s="276" t="s">
        <v>198</v>
      </c>
    </row>
    <row r="15" spans="1:27" s="47" customFormat="1" ht="18" customHeight="1" x14ac:dyDescent="0.3"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</row>
    <row r="16" spans="1:27" ht="18" customHeight="1" x14ac:dyDescent="0.3">
      <c r="A16" s="47" t="s">
        <v>347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</row>
    <row r="17" spans="1:27" ht="18" customHeight="1" x14ac:dyDescent="0.3">
      <c r="A17" s="47" t="s">
        <v>362</v>
      </c>
      <c r="B17" s="46"/>
      <c r="C17" s="248">
        <v>8611242</v>
      </c>
      <c r="D17" s="248"/>
      <c r="E17" s="248">
        <v>56408882</v>
      </c>
      <c r="F17" s="248"/>
      <c r="G17" s="248">
        <v>3470021</v>
      </c>
      <c r="H17" s="248"/>
      <c r="I17" s="248">
        <v>490423</v>
      </c>
      <c r="J17" s="248"/>
      <c r="K17" s="248">
        <v>929166</v>
      </c>
      <c r="L17" s="248"/>
      <c r="M17" s="248">
        <v>47436065</v>
      </c>
      <c r="N17" s="248"/>
      <c r="O17" s="248">
        <v>-6244707</v>
      </c>
      <c r="P17" s="248"/>
      <c r="Q17" s="248">
        <v>5087916</v>
      </c>
      <c r="R17" s="248"/>
      <c r="S17" s="248">
        <v>-53772</v>
      </c>
      <c r="T17" s="248"/>
      <c r="U17" s="248">
        <v>488567</v>
      </c>
      <c r="V17" s="248"/>
      <c r="W17" s="248">
        <f>Q17+S17+U17</f>
        <v>5522711</v>
      </c>
      <c r="X17" s="248"/>
      <c r="Y17" s="248">
        <v>15000000</v>
      </c>
      <c r="Z17" s="248"/>
      <c r="AA17" s="248">
        <f>SUM(C17:O17,W17:Y17)</f>
        <v>131623803</v>
      </c>
    </row>
    <row r="18" spans="1:27" ht="18" customHeight="1" x14ac:dyDescent="0.3">
      <c r="A18" s="48" t="s">
        <v>358</v>
      </c>
      <c r="B18" s="46">
        <v>2</v>
      </c>
      <c r="C18" s="249">
        <v>0</v>
      </c>
      <c r="D18" s="250"/>
      <c r="E18" s="249">
        <v>0</v>
      </c>
      <c r="F18" s="251"/>
      <c r="G18" s="249">
        <v>0</v>
      </c>
      <c r="H18" s="251"/>
      <c r="I18" s="249">
        <v>0</v>
      </c>
      <c r="J18" s="251"/>
      <c r="K18" s="249">
        <v>0</v>
      </c>
      <c r="L18" s="251"/>
      <c r="M18" s="249">
        <v>933337</v>
      </c>
      <c r="N18" s="251"/>
      <c r="O18" s="249">
        <v>0</v>
      </c>
      <c r="P18" s="251"/>
      <c r="Q18" s="249">
        <v>0</v>
      </c>
      <c r="R18" s="251"/>
      <c r="S18" s="249">
        <v>0</v>
      </c>
      <c r="T18" s="251"/>
      <c r="U18" s="249">
        <v>0</v>
      </c>
      <c r="V18" s="251"/>
      <c r="W18" s="249">
        <f>Q18+S18+U18</f>
        <v>0</v>
      </c>
      <c r="X18" s="250"/>
      <c r="Y18" s="249">
        <v>0</v>
      </c>
      <c r="Z18" s="250"/>
      <c r="AA18" s="249">
        <f>SUM(C18:O18,W18:Y18)</f>
        <v>933337</v>
      </c>
    </row>
    <row r="19" spans="1:27" ht="18" customHeight="1" x14ac:dyDescent="0.3">
      <c r="A19" s="47" t="s">
        <v>348</v>
      </c>
      <c r="B19" s="47"/>
      <c r="C19" s="277">
        <f>SUM(C16:C18)</f>
        <v>8611242</v>
      </c>
      <c r="D19" s="278"/>
      <c r="E19" s="277">
        <f>SUM(E16:E18)</f>
        <v>56408882</v>
      </c>
      <c r="F19" s="248"/>
      <c r="G19" s="277">
        <f>SUM(G16:G18)</f>
        <v>3470021</v>
      </c>
      <c r="H19" s="248"/>
      <c r="I19" s="277">
        <f>SUM(I16:I18)</f>
        <v>490423</v>
      </c>
      <c r="J19" s="248"/>
      <c r="K19" s="277">
        <f>SUM(K16:K18)</f>
        <v>929166</v>
      </c>
      <c r="L19" s="248"/>
      <c r="M19" s="277">
        <f>SUM(M16:M18)</f>
        <v>48369402</v>
      </c>
      <c r="N19" s="248"/>
      <c r="O19" s="277">
        <f>SUM(O16:O18)</f>
        <v>-6244707</v>
      </c>
      <c r="P19" s="248"/>
      <c r="Q19" s="277">
        <f>SUM(Q16:Q18)</f>
        <v>5087916</v>
      </c>
      <c r="R19" s="248"/>
      <c r="S19" s="277">
        <f>SUM(S16:S18)</f>
        <v>-53772</v>
      </c>
      <c r="T19" s="248"/>
      <c r="U19" s="277">
        <f>SUM(U16:U18)</f>
        <v>488567</v>
      </c>
      <c r="V19" s="248"/>
      <c r="W19" s="277">
        <f>SUM(W16:W18)</f>
        <v>5522711</v>
      </c>
      <c r="X19" s="248"/>
      <c r="Y19" s="277">
        <f>SUM(Y16:Y18)</f>
        <v>15000000</v>
      </c>
      <c r="Z19" s="248"/>
      <c r="AA19" s="277">
        <f>SUM(AA16:AA18)</f>
        <v>132557140</v>
      </c>
    </row>
    <row r="20" spans="1:27" ht="18" customHeight="1" x14ac:dyDescent="0.3">
      <c r="A20" s="47" t="s">
        <v>202</v>
      </c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</row>
    <row r="21" spans="1:27" ht="18" customHeight="1" x14ac:dyDescent="0.3">
      <c r="A21" s="105" t="s">
        <v>203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</row>
    <row r="22" spans="1:27" ht="18" customHeight="1" x14ac:dyDescent="0.3">
      <c r="A22" s="48" t="s">
        <v>231</v>
      </c>
      <c r="B22" s="46">
        <v>11</v>
      </c>
      <c r="C22" s="251">
        <v>0</v>
      </c>
      <c r="D22" s="251"/>
      <c r="E22" s="251">
        <v>0</v>
      </c>
      <c r="F22" s="251"/>
      <c r="G22" s="251">
        <v>0</v>
      </c>
      <c r="H22" s="251"/>
      <c r="I22" s="251">
        <v>0</v>
      </c>
      <c r="J22" s="251"/>
      <c r="K22" s="251">
        <v>0</v>
      </c>
      <c r="L22" s="251"/>
      <c r="M22" s="266">
        <v>-5464526</v>
      </c>
      <c r="N22" s="266"/>
      <c r="O22" s="266">
        <v>0</v>
      </c>
      <c r="P22" s="251"/>
      <c r="Q22" s="251">
        <v>0</v>
      </c>
      <c r="R22" s="251"/>
      <c r="S22" s="251">
        <v>0</v>
      </c>
      <c r="T22" s="251"/>
      <c r="U22" s="251">
        <v>0</v>
      </c>
      <c r="V22" s="251"/>
      <c r="W22" s="249">
        <f>Q22+S22+U22</f>
        <v>0</v>
      </c>
      <c r="X22" s="251"/>
      <c r="Y22" s="251">
        <v>0</v>
      </c>
      <c r="Z22" s="251"/>
      <c r="AA22" s="251">
        <f>SUM(C22:O22,W22:Y22)</f>
        <v>-5464526</v>
      </c>
    </row>
    <row r="23" spans="1:27" ht="18" customHeight="1" x14ac:dyDescent="0.3">
      <c r="A23" s="105" t="s">
        <v>232</v>
      </c>
      <c r="C23" s="265">
        <f>SUM(C22:C22)</f>
        <v>0</v>
      </c>
      <c r="D23" s="248"/>
      <c r="E23" s="265">
        <f>SUM(E22:E22)</f>
        <v>0</v>
      </c>
      <c r="F23" s="248"/>
      <c r="G23" s="265">
        <f>SUM(G22:G22)</f>
        <v>0</v>
      </c>
      <c r="H23" s="248"/>
      <c r="I23" s="265">
        <f>SUM(I22:I22)</f>
        <v>0</v>
      </c>
      <c r="J23" s="248"/>
      <c r="K23" s="265">
        <f>SUM(K22:K22)</f>
        <v>0</v>
      </c>
      <c r="L23" s="248"/>
      <c r="M23" s="265">
        <f>SUM(M22:M22)</f>
        <v>-5464526</v>
      </c>
      <c r="N23" s="248"/>
      <c r="O23" s="265">
        <f>SUM(O22:O22)</f>
        <v>0</v>
      </c>
      <c r="P23" s="248"/>
      <c r="Q23" s="265">
        <f>SUM(Q22:Q22)</f>
        <v>0</v>
      </c>
      <c r="R23" s="248"/>
      <c r="S23" s="265">
        <f>SUM(S22:S22)</f>
        <v>0</v>
      </c>
      <c r="T23" s="248"/>
      <c r="U23" s="265">
        <f>SUM(U22:U22)</f>
        <v>0</v>
      </c>
      <c r="V23" s="248"/>
      <c r="W23" s="265">
        <f>SUM(Q23:U23)</f>
        <v>0</v>
      </c>
      <c r="X23" s="248"/>
      <c r="Y23" s="265">
        <f>SUM(Y22)</f>
        <v>0</v>
      </c>
      <c r="Z23" s="248"/>
      <c r="AA23" s="265">
        <f>SUM(C23:O23,W23:Y23)</f>
        <v>-5464526</v>
      </c>
    </row>
    <row r="24" spans="1:27" ht="18" customHeight="1" x14ac:dyDescent="0.3">
      <c r="A24" s="47" t="s">
        <v>215</v>
      </c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</row>
    <row r="25" spans="1:27" ht="18" customHeight="1" x14ac:dyDescent="0.3">
      <c r="A25" s="47" t="s">
        <v>233</v>
      </c>
      <c r="C25" s="267">
        <f>SUM(C23)</f>
        <v>0</v>
      </c>
      <c r="D25" s="248"/>
      <c r="E25" s="267">
        <f>SUM(E23)</f>
        <v>0</v>
      </c>
      <c r="F25" s="248"/>
      <c r="G25" s="267">
        <f>SUM(G23)</f>
        <v>0</v>
      </c>
      <c r="H25" s="248"/>
      <c r="I25" s="267">
        <f>SUM(I23)</f>
        <v>0</v>
      </c>
      <c r="J25" s="248"/>
      <c r="K25" s="267">
        <f>SUM(K23)</f>
        <v>0</v>
      </c>
      <c r="L25" s="248"/>
      <c r="M25" s="267">
        <f>SUM(M23)</f>
        <v>-5464526</v>
      </c>
      <c r="N25" s="248"/>
      <c r="O25" s="267">
        <f>SUM(O23)</f>
        <v>0</v>
      </c>
      <c r="P25" s="248"/>
      <c r="Q25" s="267">
        <f>SUM(Q23)</f>
        <v>0</v>
      </c>
      <c r="R25" s="248"/>
      <c r="S25" s="267">
        <f>SUM(S23)</f>
        <v>0</v>
      </c>
      <c r="T25" s="248"/>
      <c r="U25" s="267">
        <f>SUM(U23)</f>
        <v>0</v>
      </c>
      <c r="V25" s="248"/>
      <c r="W25" s="267">
        <f>SUM(W23)</f>
        <v>0</v>
      </c>
      <c r="X25" s="248"/>
      <c r="Y25" s="267">
        <f>SUM(Y23)</f>
        <v>0</v>
      </c>
      <c r="Z25" s="248"/>
      <c r="AA25" s="267">
        <f>SUM(AA23)</f>
        <v>-5464526</v>
      </c>
    </row>
    <row r="26" spans="1:27" ht="18" customHeight="1" x14ac:dyDescent="0.3">
      <c r="A26" s="47" t="s">
        <v>217</v>
      </c>
      <c r="B26" s="47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</row>
    <row r="27" spans="1:27" ht="18" customHeight="1" x14ac:dyDescent="0.3">
      <c r="A27" s="48" t="s">
        <v>219</v>
      </c>
      <c r="C27" s="251">
        <v>0</v>
      </c>
      <c r="D27" s="251"/>
      <c r="E27" s="251">
        <v>0</v>
      </c>
      <c r="F27" s="251"/>
      <c r="G27" s="251">
        <v>0</v>
      </c>
      <c r="H27" s="251"/>
      <c r="I27" s="251">
        <v>0</v>
      </c>
      <c r="J27" s="251"/>
      <c r="K27" s="251">
        <v>0</v>
      </c>
      <c r="L27" s="251"/>
      <c r="M27" s="251">
        <v>21029705</v>
      </c>
      <c r="N27" s="251"/>
      <c r="O27" s="251">
        <v>0</v>
      </c>
      <c r="P27" s="251"/>
      <c r="Q27" s="251">
        <v>0</v>
      </c>
      <c r="R27" s="251"/>
      <c r="S27" s="251">
        <v>0</v>
      </c>
      <c r="T27" s="251"/>
      <c r="U27" s="251">
        <v>0</v>
      </c>
      <c r="V27" s="251"/>
      <c r="W27" s="285">
        <f>Q27+S27+U27</f>
        <v>0</v>
      </c>
      <c r="X27" s="251"/>
      <c r="Y27" s="251">
        <v>0</v>
      </c>
      <c r="Z27" s="251"/>
      <c r="AA27" s="251">
        <f>SUM(C27:M27,W27:Y27)</f>
        <v>21029705</v>
      </c>
    </row>
    <row r="28" spans="1:27" ht="18" customHeight="1" x14ac:dyDescent="0.3">
      <c r="A28" s="48" t="s">
        <v>380</v>
      </c>
    </row>
    <row r="29" spans="1:27" ht="18" customHeight="1" x14ac:dyDescent="0.3">
      <c r="A29" s="48" t="s">
        <v>220</v>
      </c>
      <c r="C29" s="251">
        <v>0</v>
      </c>
      <c r="D29" s="251"/>
      <c r="E29" s="251">
        <v>0</v>
      </c>
      <c r="F29" s="251"/>
      <c r="G29" s="251">
        <v>0</v>
      </c>
      <c r="H29" s="251"/>
      <c r="I29" s="251">
        <v>0</v>
      </c>
      <c r="J29" s="251"/>
      <c r="K29" s="251">
        <v>0</v>
      </c>
      <c r="L29" s="251"/>
      <c r="M29" s="251">
        <v>225392</v>
      </c>
      <c r="N29" s="251"/>
      <c r="O29" s="251">
        <v>0</v>
      </c>
      <c r="P29" s="251"/>
      <c r="Q29" s="251">
        <v>0</v>
      </c>
      <c r="R29" s="251"/>
      <c r="S29" s="251">
        <v>0</v>
      </c>
      <c r="T29" s="251"/>
      <c r="U29" s="251">
        <v>0</v>
      </c>
      <c r="V29" s="251"/>
      <c r="W29" s="285">
        <f>Q29+S29+U29</f>
        <v>0</v>
      </c>
      <c r="X29" s="251"/>
      <c r="Y29" s="251">
        <v>0</v>
      </c>
      <c r="Z29" s="251"/>
      <c r="AA29" s="251">
        <f>SUM(C29:M29,W29:Y29)</f>
        <v>225392</v>
      </c>
    </row>
    <row r="30" spans="1:27" ht="18" customHeight="1" x14ac:dyDescent="0.3">
      <c r="A30" s="48" t="s">
        <v>221</v>
      </c>
      <c r="C30" s="249">
        <v>0</v>
      </c>
      <c r="D30" s="251"/>
      <c r="E30" s="249">
        <v>0</v>
      </c>
      <c r="F30" s="251"/>
      <c r="G30" s="249">
        <v>0</v>
      </c>
      <c r="H30" s="251"/>
      <c r="I30" s="249">
        <v>0</v>
      </c>
      <c r="J30" s="251"/>
      <c r="K30" s="249">
        <v>0</v>
      </c>
      <c r="L30" s="251"/>
      <c r="M30" s="249">
        <v>0</v>
      </c>
      <c r="N30" s="251"/>
      <c r="O30" s="249">
        <v>0</v>
      </c>
      <c r="P30" s="251"/>
      <c r="Q30" s="249">
        <v>2234680</v>
      </c>
      <c r="R30" s="251"/>
      <c r="S30" s="249">
        <v>6242</v>
      </c>
      <c r="T30" s="251"/>
      <c r="U30" s="249">
        <v>-37600</v>
      </c>
      <c r="V30" s="251"/>
      <c r="W30" s="249">
        <f>Q30+S30+U30</f>
        <v>2203322</v>
      </c>
      <c r="X30" s="251"/>
      <c r="Y30" s="249">
        <v>0</v>
      </c>
      <c r="Z30" s="251"/>
      <c r="AA30" s="249">
        <f>SUM(C30:M30,W30:Y30)</f>
        <v>2203322</v>
      </c>
    </row>
    <row r="31" spans="1:27" ht="18" customHeight="1" x14ac:dyDescent="0.3">
      <c r="A31" s="47" t="s">
        <v>135</v>
      </c>
      <c r="B31" s="47"/>
      <c r="C31" s="267">
        <f>SUM(C27:C30)</f>
        <v>0</v>
      </c>
      <c r="D31" s="248"/>
      <c r="E31" s="267">
        <f>SUM(E27:E30)</f>
        <v>0</v>
      </c>
      <c r="F31" s="248"/>
      <c r="G31" s="267">
        <f>SUM(G27:G30)</f>
        <v>0</v>
      </c>
      <c r="H31" s="248"/>
      <c r="I31" s="267">
        <f>SUM(I27:I30)</f>
        <v>0</v>
      </c>
      <c r="J31" s="248"/>
      <c r="K31" s="267">
        <f>SUM(K27:K30)</f>
        <v>0</v>
      </c>
      <c r="L31" s="248"/>
      <c r="M31" s="267">
        <f>SUM(M27:M30)</f>
        <v>21255097</v>
      </c>
      <c r="N31" s="248"/>
      <c r="O31" s="267">
        <f>SUM(O27:O30)</f>
        <v>0</v>
      </c>
      <c r="P31" s="248"/>
      <c r="Q31" s="267">
        <f>SUM(Q27:Q30)</f>
        <v>2234680</v>
      </c>
      <c r="R31" s="248"/>
      <c r="S31" s="267">
        <f>SUM(S27:S30)</f>
        <v>6242</v>
      </c>
      <c r="T31" s="248"/>
      <c r="U31" s="267">
        <f>SUM(U27:U30)</f>
        <v>-37600</v>
      </c>
      <c r="V31" s="248"/>
      <c r="W31" s="267">
        <f>SUM(W27:W30)</f>
        <v>2203322</v>
      </c>
      <c r="X31" s="248"/>
      <c r="Y31" s="267">
        <f>SUM(Y27:Y30)</f>
        <v>0</v>
      </c>
      <c r="Z31" s="248"/>
      <c r="AA31" s="267">
        <f>SUM(AA27:AA30)</f>
        <v>23458419</v>
      </c>
    </row>
    <row r="32" spans="1:27" ht="18" customHeight="1" x14ac:dyDescent="0.3">
      <c r="A32" s="48" t="s">
        <v>359</v>
      </c>
      <c r="B32" s="46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66"/>
      <c r="N32" s="266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</row>
    <row r="33" spans="1:27" ht="18" customHeight="1" x14ac:dyDescent="0.3">
      <c r="A33" s="48" t="s">
        <v>363</v>
      </c>
      <c r="B33" s="46">
        <v>8</v>
      </c>
      <c r="C33" s="249">
        <v>0</v>
      </c>
      <c r="D33" s="251"/>
      <c r="E33" s="249">
        <v>0</v>
      </c>
      <c r="F33" s="251"/>
      <c r="G33" s="249">
        <v>0</v>
      </c>
      <c r="H33" s="251"/>
      <c r="I33" s="249">
        <v>0</v>
      </c>
      <c r="J33" s="251"/>
      <c r="K33" s="249">
        <v>0</v>
      </c>
      <c r="L33" s="251"/>
      <c r="M33" s="268">
        <v>-686370</v>
      </c>
      <c r="N33" s="266"/>
      <c r="O33" s="249">
        <v>0</v>
      </c>
      <c r="P33" s="251"/>
      <c r="Q33" s="249">
        <v>0</v>
      </c>
      <c r="R33" s="251"/>
      <c r="S33" s="249">
        <v>0</v>
      </c>
      <c r="T33" s="251"/>
      <c r="U33" s="249">
        <v>0</v>
      </c>
      <c r="V33" s="251"/>
      <c r="W33" s="249">
        <v>0</v>
      </c>
      <c r="X33" s="251"/>
      <c r="Y33" s="249">
        <v>0</v>
      </c>
      <c r="Z33" s="251"/>
      <c r="AA33" s="249">
        <f>SUM(C33:M33,W33:Y33)</f>
        <v>-686370</v>
      </c>
    </row>
    <row r="34" spans="1:27" ht="18" customHeight="1" thickBot="1" x14ac:dyDescent="0.35">
      <c r="A34" s="47" t="s">
        <v>349</v>
      </c>
      <c r="C34" s="269">
        <f>SUM(C19,C25,C31,C32:C33)</f>
        <v>8611242</v>
      </c>
      <c r="D34" s="248"/>
      <c r="E34" s="269">
        <f>SUM(E19,E25,E31,E32:E33)</f>
        <v>56408882</v>
      </c>
      <c r="F34" s="248"/>
      <c r="G34" s="269">
        <f>SUM(G19,G25,G31,G32:G33)</f>
        <v>3470021</v>
      </c>
      <c r="H34" s="248"/>
      <c r="I34" s="269">
        <f>SUM(I19,I25,I31,I32:I33)</f>
        <v>490423</v>
      </c>
      <c r="J34" s="248"/>
      <c r="K34" s="269">
        <f>SUM(K19,K25,K31,K32:K33)</f>
        <v>929166</v>
      </c>
      <c r="L34" s="248"/>
      <c r="M34" s="269">
        <f>SUM(M19,M25,M31,M32:M33)</f>
        <v>63473603</v>
      </c>
      <c r="N34" s="248"/>
      <c r="O34" s="269">
        <f>SUM(O19,O25,O31,O32:O33)</f>
        <v>-6244707</v>
      </c>
      <c r="P34" s="248"/>
      <c r="Q34" s="269">
        <f>SUM(Q19,Q25,Q31,Q32:Q33)</f>
        <v>7322596</v>
      </c>
      <c r="R34" s="248"/>
      <c r="S34" s="269">
        <f>SUM(S19,S25,S31,S32:S33)</f>
        <v>-47530</v>
      </c>
      <c r="T34" s="248"/>
      <c r="U34" s="269">
        <f>SUM(U19,U25,U31,U32:U33)</f>
        <v>450967</v>
      </c>
      <c r="V34" s="248"/>
      <c r="W34" s="269">
        <f>SUM(W19,W25,W31,W32:W33)</f>
        <v>7726033</v>
      </c>
      <c r="X34" s="248"/>
      <c r="Y34" s="269">
        <f>SUM(Y19,Y25,Y31,Y32:Y33)</f>
        <v>15000000</v>
      </c>
      <c r="Z34" s="248"/>
      <c r="AA34" s="269">
        <f>SUM(AA19,AA25,AA31,AA32:AA33)</f>
        <v>149864663</v>
      </c>
    </row>
    <row r="35" spans="1:27" ht="20.25" customHeight="1" thickTop="1" x14ac:dyDescent="0.3"/>
  </sheetData>
  <mergeCells count="2">
    <mergeCell ref="C6:AA6"/>
    <mergeCell ref="Q7:W7"/>
  </mergeCells>
  <pageMargins left="0.8" right="0.8" top="0.48" bottom="0.5" header="0.5" footer="0.5"/>
  <pageSetup paperSize="9" scale="52" firstPageNumber="13" orientation="landscape" useFirstPageNumber="1" r:id="rId1"/>
  <headerFooter>
    <oddFooter>&amp;L&amp;13 The accompanying notes are an integral part of these financial statements.
&amp;11
&amp;C&amp;13&amp;P</oddFooter>
  </headerFooter>
  <customProperties>
    <customPr name="EpmWorksheetKeyString_GUID" r:id="rId2"/>
  </customProperties>
  <ignoredErrors>
    <ignoredError sqref="AA18 AA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view="pageBreakPreview" topLeftCell="A65" zoomScale="90" zoomScaleNormal="70" zoomScaleSheetLayoutView="90" zoomScalePageLayoutView="70" workbookViewId="0">
      <selection activeCell="D65" sqref="D1:D1048576"/>
    </sheetView>
  </sheetViews>
  <sheetFormatPr defaultColWidth="9.08984375" defaultRowHeight="14" x14ac:dyDescent="0.3"/>
  <cols>
    <col min="1" max="1" width="2" style="183" customWidth="1"/>
    <col min="2" max="2" width="42" style="183" customWidth="1"/>
    <col min="3" max="3" width="5.54296875" style="120" customWidth="1"/>
    <col min="4" max="4" width="1" style="137" customWidth="1"/>
    <col min="5" max="5" width="13.453125" style="137" customWidth="1"/>
    <col min="6" max="6" width="1" style="137" customWidth="1"/>
    <col min="7" max="7" width="13.453125" style="137" customWidth="1"/>
    <col min="8" max="8" width="1" style="137" customWidth="1"/>
    <col min="9" max="9" width="13.453125" style="137" customWidth="1"/>
    <col min="10" max="10" width="1" style="137" customWidth="1"/>
    <col min="11" max="11" width="15.1796875" style="137" customWidth="1"/>
    <col min="12" max="16384" width="9.08984375" style="62"/>
  </cols>
  <sheetData>
    <row r="1" spans="1:11" s="47" customFormat="1" ht="17.5" x14ac:dyDescent="0.3">
      <c r="A1" s="149" t="s">
        <v>0</v>
      </c>
      <c r="B1" s="153"/>
      <c r="C1" s="120"/>
      <c r="D1" s="132"/>
      <c r="E1" s="136"/>
      <c r="F1" s="177"/>
      <c r="G1" s="136"/>
      <c r="H1" s="177"/>
      <c r="I1" s="136"/>
      <c r="J1" s="177"/>
      <c r="K1" s="136"/>
    </row>
    <row r="2" spans="1:11" s="48" customFormat="1" ht="17.5" x14ac:dyDescent="0.3">
      <c r="A2" s="149" t="s">
        <v>1</v>
      </c>
      <c r="B2" s="149"/>
      <c r="C2" s="120"/>
      <c r="D2" s="118"/>
      <c r="E2" s="118"/>
      <c r="F2" s="118"/>
      <c r="G2" s="118"/>
      <c r="H2" s="118"/>
      <c r="I2" s="118"/>
      <c r="J2" s="118"/>
      <c r="K2" s="118"/>
    </row>
    <row r="3" spans="1:11" s="48" customFormat="1" ht="15" x14ac:dyDescent="0.3">
      <c r="A3" s="178" t="s">
        <v>234</v>
      </c>
      <c r="B3" s="178"/>
      <c r="C3" s="120"/>
      <c r="D3" s="137"/>
      <c r="E3" s="137"/>
      <c r="F3" s="137"/>
      <c r="G3" s="137"/>
      <c r="H3" s="137"/>
      <c r="I3" s="137"/>
      <c r="J3" s="137"/>
      <c r="K3" s="137"/>
    </row>
    <row r="4" spans="1:11" s="48" customFormat="1" ht="21" customHeight="1" x14ac:dyDescent="0.3">
      <c r="A4" s="153"/>
      <c r="B4" s="153"/>
      <c r="C4" s="120"/>
      <c r="D4" s="137"/>
      <c r="E4" s="137"/>
      <c r="F4" s="137"/>
      <c r="G4" s="137"/>
      <c r="H4" s="137"/>
      <c r="I4" s="63"/>
      <c r="J4" s="50"/>
      <c r="K4" s="151" t="s">
        <v>3</v>
      </c>
    </row>
    <row r="5" spans="1:11" s="48" customFormat="1" ht="21" customHeight="1" x14ac:dyDescent="0.3">
      <c r="A5" s="153"/>
      <c r="B5" s="153"/>
      <c r="C5" s="120"/>
      <c r="D5" s="137"/>
      <c r="E5" s="303" t="s">
        <v>4</v>
      </c>
      <c r="F5" s="303"/>
      <c r="G5" s="303"/>
      <c r="H5" s="179"/>
      <c r="I5" s="303" t="s">
        <v>5</v>
      </c>
      <c r="J5" s="303"/>
      <c r="K5" s="303"/>
    </row>
    <row r="6" spans="1:11" s="48" customFormat="1" ht="21" customHeight="1" x14ac:dyDescent="0.3">
      <c r="A6" s="153"/>
      <c r="B6" s="153"/>
      <c r="C6" s="120"/>
      <c r="D6" s="137"/>
      <c r="E6" s="297" t="s">
        <v>6</v>
      </c>
      <c r="F6" s="297"/>
      <c r="G6" s="297"/>
      <c r="H6" s="179"/>
      <c r="I6" s="297" t="s">
        <v>6</v>
      </c>
      <c r="J6" s="297"/>
      <c r="K6" s="297"/>
    </row>
    <row r="7" spans="1:11" s="48" customFormat="1" ht="21" customHeight="1" x14ac:dyDescent="0.3">
      <c r="A7" s="153"/>
      <c r="B7" s="153"/>
      <c r="C7" s="120"/>
      <c r="D7" s="137"/>
      <c r="E7" s="300" t="s">
        <v>328</v>
      </c>
      <c r="F7" s="300"/>
      <c r="G7" s="300"/>
      <c r="H7" s="180"/>
      <c r="I7" s="300" t="s">
        <v>328</v>
      </c>
      <c r="J7" s="300"/>
      <c r="K7" s="300"/>
    </row>
    <row r="8" spans="1:11" s="48" customFormat="1" ht="21" customHeight="1" x14ac:dyDescent="0.3">
      <c r="A8" s="153"/>
      <c r="B8" s="153"/>
      <c r="C8" s="137"/>
      <c r="D8" s="137"/>
      <c r="E8" s="301" t="s">
        <v>8</v>
      </c>
      <c r="F8" s="302"/>
      <c r="G8" s="302"/>
      <c r="H8" s="180"/>
      <c r="I8" s="301" t="s">
        <v>8</v>
      </c>
      <c r="J8" s="302"/>
      <c r="K8" s="302"/>
    </row>
    <row r="9" spans="1:11" s="48" customFormat="1" ht="21" customHeight="1" x14ac:dyDescent="0.3">
      <c r="A9" s="153"/>
      <c r="B9" s="153"/>
      <c r="C9" s="120" t="s">
        <v>10</v>
      </c>
      <c r="D9" s="137"/>
      <c r="E9" s="286">
        <v>2022</v>
      </c>
      <c r="F9" s="180"/>
      <c r="G9" s="286">
        <v>2021</v>
      </c>
      <c r="H9" s="180"/>
      <c r="I9" s="286">
        <v>2022</v>
      </c>
      <c r="J9" s="180"/>
      <c r="K9" s="286">
        <v>2021</v>
      </c>
    </row>
    <row r="10" spans="1:11" s="48" customFormat="1" ht="18" customHeight="1" x14ac:dyDescent="0.3">
      <c r="A10" s="304" t="s">
        <v>235</v>
      </c>
      <c r="B10" s="304"/>
      <c r="C10" s="304"/>
      <c r="D10" s="304"/>
      <c r="E10" s="124"/>
      <c r="F10" s="124"/>
      <c r="G10" s="124"/>
      <c r="H10" s="124"/>
      <c r="I10" s="124"/>
      <c r="J10" s="124"/>
      <c r="K10" s="124"/>
    </row>
    <row r="11" spans="1:11" s="48" customFormat="1" ht="18" customHeight="1" x14ac:dyDescent="0.3">
      <c r="A11" s="134" t="s">
        <v>236</v>
      </c>
      <c r="B11" s="181"/>
      <c r="C11" s="181"/>
      <c r="D11" s="181"/>
      <c r="E11" s="122">
        <v>12565700</v>
      </c>
      <c r="F11" s="122"/>
      <c r="G11" s="122">
        <v>8261489</v>
      </c>
      <c r="H11" s="122"/>
      <c r="I11" s="122">
        <v>21029705</v>
      </c>
      <c r="J11" s="122"/>
      <c r="K11" s="122">
        <v>3266377</v>
      </c>
    </row>
    <row r="12" spans="1:11" s="48" customFormat="1" ht="18" customHeight="1" x14ac:dyDescent="0.3">
      <c r="A12" s="182" t="s">
        <v>237</v>
      </c>
      <c r="B12" s="181"/>
      <c r="C12" s="181"/>
      <c r="D12" s="181"/>
      <c r="E12" s="122"/>
      <c r="F12" s="122"/>
      <c r="G12" s="122"/>
      <c r="H12" s="122"/>
      <c r="I12" s="122"/>
      <c r="J12" s="122"/>
      <c r="K12" s="122"/>
    </row>
    <row r="13" spans="1:11" s="48" customFormat="1" ht="18" customHeight="1" x14ac:dyDescent="0.3">
      <c r="A13" s="182" t="s">
        <v>238</v>
      </c>
      <c r="B13" s="182"/>
      <c r="C13" s="120"/>
      <c r="D13" s="121"/>
      <c r="E13" s="122"/>
      <c r="F13" s="122"/>
      <c r="G13" s="122"/>
      <c r="H13" s="122"/>
      <c r="I13" s="118"/>
      <c r="J13" s="122"/>
      <c r="K13" s="118"/>
    </row>
    <row r="14" spans="1:11" s="48" customFormat="1" ht="18" customHeight="1" x14ac:dyDescent="0.3">
      <c r="A14" s="134" t="s">
        <v>239</v>
      </c>
      <c r="B14" s="134"/>
      <c r="C14" s="120"/>
      <c r="D14" s="121"/>
      <c r="E14" s="122">
        <v>17166467</v>
      </c>
      <c r="F14" s="122"/>
      <c r="G14" s="122">
        <v>15649227</v>
      </c>
      <c r="H14" s="122"/>
      <c r="I14" s="122">
        <v>993165</v>
      </c>
      <c r="J14" s="122"/>
      <c r="K14" s="122">
        <v>1190531</v>
      </c>
    </row>
    <row r="15" spans="1:11" s="48" customFormat="1" ht="18" customHeight="1" x14ac:dyDescent="0.3">
      <c r="A15" s="134" t="s">
        <v>240</v>
      </c>
      <c r="B15" s="134"/>
      <c r="C15" s="120"/>
      <c r="D15" s="121"/>
      <c r="E15" s="122">
        <v>937113</v>
      </c>
      <c r="F15" s="122"/>
      <c r="G15" s="122">
        <v>880009</v>
      </c>
      <c r="H15" s="122"/>
      <c r="I15" s="122">
        <v>4502</v>
      </c>
      <c r="J15" s="122"/>
      <c r="K15" s="122">
        <v>4657</v>
      </c>
    </row>
    <row r="16" spans="1:11" s="48" customFormat="1" ht="18" customHeight="1" x14ac:dyDescent="0.3">
      <c r="A16" s="134" t="s">
        <v>241</v>
      </c>
      <c r="B16" s="134"/>
      <c r="C16" s="120"/>
      <c r="D16" s="121"/>
      <c r="E16" s="122">
        <v>5518694</v>
      </c>
      <c r="F16" s="122"/>
      <c r="G16" s="122">
        <v>4758601</v>
      </c>
      <c r="H16" s="122"/>
      <c r="I16" s="122">
        <v>88488</v>
      </c>
      <c r="J16" s="122"/>
      <c r="K16" s="122">
        <v>77713</v>
      </c>
    </row>
    <row r="17" spans="1:11" s="48" customFormat="1" ht="18" customHeight="1" x14ac:dyDescent="0.3">
      <c r="A17" s="152" t="s">
        <v>427</v>
      </c>
      <c r="B17" s="134"/>
      <c r="C17" s="120"/>
      <c r="D17" s="121"/>
      <c r="E17" s="122"/>
      <c r="F17" s="122"/>
      <c r="G17" s="122"/>
      <c r="H17" s="122"/>
      <c r="I17" s="122"/>
      <c r="J17" s="122"/>
      <c r="K17" s="122"/>
    </row>
    <row r="18" spans="1:11" s="48" customFormat="1" ht="18" customHeight="1" x14ac:dyDescent="0.3">
      <c r="A18" s="152" t="s">
        <v>428</v>
      </c>
      <c r="B18" s="134"/>
      <c r="C18" s="120"/>
      <c r="D18" s="121"/>
      <c r="E18" s="122">
        <v>10383</v>
      </c>
      <c r="F18" s="122"/>
      <c r="G18" s="122">
        <v>22207</v>
      </c>
      <c r="H18" s="122"/>
      <c r="I18" s="122">
        <v>-14618</v>
      </c>
      <c r="J18" s="122"/>
      <c r="K18" s="122">
        <v>-59144</v>
      </c>
    </row>
    <row r="19" spans="1:11" s="48" customFormat="1" ht="18" customHeight="1" x14ac:dyDescent="0.3">
      <c r="A19" s="134" t="s">
        <v>242</v>
      </c>
      <c r="B19" s="134"/>
      <c r="C19" s="120"/>
      <c r="D19" s="121"/>
      <c r="E19" s="122">
        <v>-62748</v>
      </c>
      <c r="F19" s="122"/>
      <c r="G19" s="122">
        <v>130210</v>
      </c>
      <c r="H19" s="122"/>
      <c r="I19" s="122">
        <v>-939</v>
      </c>
      <c r="J19" s="122"/>
      <c r="K19" s="122">
        <v>-25691</v>
      </c>
    </row>
    <row r="20" spans="1:11" s="48" customFormat="1" ht="18" customHeight="1" x14ac:dyDescent="0.3">
      <c r="A20" s="134" t="s">
        <v>98</v>
      </c>
      <c r="B20" s="134"/>
      <c r="C20" s="120"/>
      <c r="D20" s="121"/>
      <c r="E20" s="122">
        <v>-598610</v>
      </c>
      <c r="F20" s="122"/>
      <c r="G20" s="122">
        <v>-581599</v>
      </c>
      <c r="H20" s="122"/>
      <c r="I20" s="122">
        <v>-521533</v>
      </c>
      <c r="J20" s="122"/>
      <c r="K20" s="122">
        <v>-802760</v>
      </c>
    </row>
    <row r="21" spans="1:11" s="48" customFormat="1" ht="18" customHeight="1" x14ac:dyDescent="0.3">
      <c r="A21" s="134" t="s">
        <v>99</v>
      </c>
      <c r="B21" s="134"/>
      <c r="C21" s="120"/>
      <c r="D21" s="121"/>
      <c r="E21" s="122">
        <v>-60124</v>
      </c>
      <c r="F21" s="122"/>
      <c r="G21" s="122">
        <v>-64008</v>
      </c>
      <c r="H21" s="122"/>
      <c r="I21" s="122">
        <v>-16547680</v>
      </c>
      <c r="J21" s="122"/>
      <c r="K21" s="122">
        <v>-5538561</v>
      </c>
    </row>
    <row r="22" spans="1:11" s="48" customFormat="1" ht="18" customHeight="1" x14ac:dyDescent="0.3">
      <c r="A22" s="134" t="s">
        <v>243</v>
      </c>
      <c r="B22" s="134"/>
      <c r="C22" s="120"/>
      <c r="D22" s="121"/>
      <c r="E22" s="122">
        <v>14323455</v>
      </c>
      <c r="F22" s="122"/>
      <c r="G22" s="122">
        <v>12224017</v>
      </c>
      <c r="H22" s="122"/>
      <c r="I22" s="122">
        <v>3881927</v>
      </c>
      <c r="J22" s="122"/>
      <c r="K22" s="122">
        <v>3917114</v>
      </c>
    </row>
    <row r="23" spans="1:11" s="48" customFormat="1" ht="18" customHeight="1" x14ac:dyDescent="0.3">
      <c r="A23" s="134" t="s">
        <v>244</v>
      </c>
      <c r="B23" s="134"/>
      <c r="C23" s="120">
        <v>4</v>
      </c>
      <c r="D23" s="121"/>
      <c r="E23" s="122">
        <v>-2303927</v>
      </c>
      <c r="F23" s="122"/>
      <c r="G23" s="122">
        <v>-2029639</v>
      </c>
      <c r="H23" s="122"/>
      <c r="I23" s="123">
        <v>-8609069</v>
      </c>
      <c r="J23" s="122"/>
      <c r="K23" s="123">
        <v>-361737</v>
      </c>
    </row>
    <row r="24" spans="1:11" s="48" customFormat="1" ht="18" customHeight="1" x14ac:dyDescent="0.3">
      <c r="A24" s="134" t="s">
        <v>245</v>
      </c>
      <c r="B24" s="134"/>
      <c r="C24" s="120"/>
      <c r="D24" s="121"/>
      <c r="E24" s="122">
        <v>583510</v>
      </c>
      <c r="F24" s="122"/>
      <c r="G24" s="122">
        <v>672090</v>
      </c>
      <c r="H24" s="122"/>
      <c r="I24" s="123">
        <v>143864</v>
      </c>
      <c r="J24" s="122"/>
      <c r="K24" s="123">
        <v>175049</v>
      </c>
    </row>
    <row r="25" spans="1:11" s="48" customFormat="1" ht="18" customHeight="1" x14ac:dyDescent="0.3">
      <c r="A25" s="134" t="s">
        <v>246</v>
      </c>
      <c r="B25" s="134"/>
      <c r="C25" s="120"/>
      <c r="D25" s="121"/>
      <c r="E25" s="122"/>
      <c r="F25" s="122"/>
      <c r="G25" s="122"/>
      <c r="H25" s="118"/>
      <c r="I25" s="118"/>
      <c r="J25" s="118"/>
      <c r="K25" s="118"/>
    </row>
    <row r="26" spans="1:11" s="48" customFormat="1" ht="18" customHeight="1" x14ac:dyDescent="0.3">
      <c r="A26" s="134" t="s">
        <v>247</v>
      </c>
      <c r="B26" s="134"/>
      <c r="C26" s="120"/>
      <c r="D26" s="121"/>
      <c r="E26" s="122"/>
      <c r="F26" s="122"/>
      <c r="G26" s="122"/>
      <c r="H26" s="118"/>
      <c r="I26" s="122"/>
      <c r="J26" s="118"/>
      <c r="K26" s="122"/>
    </row>
    <row r="27" spans="1:11" s="48" customFormat="1" ht="18" customHeight="1" x14ac:dyDescent="0.3">
      <c r="A27" s="134" t="s">
        <v>248</v>
      </c>
      <c r="B27" s="134"/>
      <c r="C27" s="120"/>
      <c r="D27" s="121"/>
      <c r="E27" s="122">
        <v>100319</v>
      </c>
      <c r="F27" s="122"/>
      <c r="G27" s="122">
        <v>112536</v>
      </c>
      <c r="H27" s="122"/>
      <c r="I27" s="122">
        <v>73006</v>
      </c>
      <c r="J27" s="122"/>
      <c r="K27" s="122">
        <v>17816</v>
      </c>
    </row>
    <row r="28" spans="1:11" s="48" customFormat="1" ht="18" customHeight="1" x14ac:dyDescent="0.3">
      <c r="A28" s="134" t="s">
        <v>390</v>
      </c>
      <c r="B28" s="134"/>
      <c r="C28" s="120"/>
      <c r="D28" s="121"/>
      <c r="E28" s="122">
        <v>-5756</v>
      </c>
      <c r="F28" s="122"/>
      <c r="G28" s="122">
        <v>-780</v>
      </c>
      <c r="H28" s="122"/>
      <c r="I28" s="122">
        <v>0</v>
      </c>
      <c r="J28" s="122"/>
      <c r="K28" s="122">
        <v>0</v>
      </c>
    </row>
    <row r="29" spans="1:11" s="118" customFormat="1" ht="18" customHeight="1" x14ac:dyDescent="0.3">
      <c r="A29" s="134" t="s">
        <v>391</v>
      </c>
      <c r="B29" s="134"/>
      <c r="C29" s="120"/>
      <c r="D29" s="121"/>
      <c r="E29" s="122">
        <v>-95350</v>
      </c>
      <c r="F29" s="122"/>
      <c r="G29" s="122">
        <v>-12934</v>
      </c>
      <c r="H29" s="122"/>
      <c r="I29" s="122">
        <v>-667369</v>
      </c>
      <c r="J29" s="122"/>
      <c r="K29" s="122">
        <v>-17346</v>
      </c>
    </row>
    <row r="30" spans="1:11" s="48" customFormat="1" ht="18" customHeight="1" x14ac:dyDescent="0.3">
      <c r="A30" s="238" t="s">
        <v>368</v>
      </c>
      <c r="B30" s="183"/>
      <c r="C30" s="120"/>
      <c r="D30" s="121"/>
      <c r="E30" s="122"/>
      <c r="F30" s="122"/>
      <c r="G30" s="122"/>
      <c r="H30" s="122"/>
      <c r="I30" s="122"/>
      <c r="J30" s="122"/>
      <c r="K30" s="122"/>
    </row>
    <row r="31" spans="1:11" s="48" customFormat="1" ht="18" customHeight="1" x14ac:dyDescent="0.3">
      <c r="A31" s="134" t="s">
        <v>108</v>
      </c>
      <c r="B31" s="183"/>
      <c r="C31" s="120"/>
      <c r="D31" s="121"/>
      <c r="E31" s="122">
        <v>-941640</v>
      </c>
      <c r="F31" s="122"/>
      <c r="G31" s="122">
        <v>3861391</v>
      </c>
      <c r="H31" s="122"/>
      <c r="I31" s="123">
        <v>0</v>
      </c>
      <c r="J31" s="123"/>
      <c r="K31" s="123">
        <v>0</v>
      </c>
    </row>
    <row r="32" spans="1:11" s="48" customFormat="1" ht="18" customHeight="1" x14ac:dyDescent="0.3">
      <c r="A32" s="134" t="s">
        <v>392</v>
      </c>
      <c r="B32" s="183"/>
      <c r="C32" s="120"/>
      <c r="D32" s="121"/>
      <c r="E32" s="122"/>
      <c r="F32" s="122"/>
      <c r="G32" s="122"/>
      <c r="H32" s="122"/>
      <c r="I32" s="123"/>
      <c r="J32" s="123"/>
      <c r="K32" s="123"/>
    </row>
    <row r="33" spans="1:11" s="48" customFormat="1" ht="18" customHeight="1" x14ac:dyDescent="0.3">
      <c r="A33" s="171" t="s">
        <v>101</v>
      </c>
      <c r="B33" s="183"/>
      <c r="C33" s="120"/>
      <c r="D33" s="121"/>
      <c r="E33" s="122">
        <v>0</v>
      </c>
      <c r="F33" s="122"/>
      <c r="G33" s="122">
        <v>-486831</v>
      </c>
      <c r="H33" s="122"/>
      <c r="I33" s="123">
        <v>0</v>
      </c>
      <c r="J33" s="123"/>
      <c r="K33" s="123">
        <v>0</v>
      </c>
    </row>
    <row r="34" spans="1:11" s="48" customFormat="1" ht="18" customHeight="1" x14ac:dyDescent="0.3">
      <c r="A34" s="134" t="s">
        <v>418</v>
      </c>
      <c r="B34" s="191"/>
      <c r="C34" s="120"/>
      <c r="D34" s="121"/>
      <c r="E34" s="122">
        <v>-1429983</v>
      </c>
      <c r="F34" s="122"/>
      <c r="G34" s="122">
        <v>0</v>
      </c>
      <c r="H34" s="122"/>
      <c r="I34" s="123">
        <v>-608201</v>
      </c>
      <c r="J34" s="123"/>
      <c r="K34" s="123">
        <v>0</v>
      </c>
    </row>
    <row r="35" spans="1:11" s="48" customFormat="1" ht="18" customHeight="1" x14ac:dyDescent="0.3">
      <c r="A35" s="254" t="s">
        <v>369</v>
      </c>
      <c r="B35" s="183"/>
      <c r="C35" s="120"/>
      <c r="D35" s="121"/>
      <c r="E35" s="122"/>
      <c r="F35" s="122"/>
      <c r="G35" s="122"/>
      <c r="H35" s="122"/>
      <c r="I35" s="123"/>
      <c r="J35" s="123"/>
      <c r="K35" s="123"/>
    </row>
    <row r="36" spans="1:11" s="48" customFormat="1" ht="18" customHeight="1" x14ac:dyDescent="0.3">
      <c r="A36" s="254" t="s">
        <v>419</v>
      </c>
      <c r="B36" s="183"/>
      <c r="C36" s="120"/>
      <c r="D36" s="121"/>
      <c r="E36" s="122">
        <v>-8965</v>
      </c>
      <c r="F36" s="122"/>
      <c r="G36" s="122">
        <v>3649</v>
      </c>
      <c r="H36" s="122"/>
      <c r="I36" s="122">
        <v>0</v>
      </c>
      <c r="J36" s="123"/>
      <c r="K36" s="122">
        <v>0</v>
      </c>
    </row>
    <row r="37" spans="1:11" s="48" customFormat="1" ht="18" customHeight="1" x14ac:dyDescent="0.3">
      <c r="A37" s="171" t="s">
        <v>399</v>
      </c>
      <c r="B37" s="183"/>
      <c r="C37" s="120"/>
      <c r="D37" s="121"/>
      <c r="E37" s="122">
        <v>-145412</v>
      </c>
      <c r="F37" s="122"/>
      <c r="G37" s="122">
        <v>0</v>
      </c>
      <c r="H37" s="122"/>
      <c r="I37" s="122">
        <v>0</v>
      </c>
      <c r="J37" s="123"/>
      <c r="K37" s="122">
        <v>0</v>
      </c>
    </row>
    <row r="38" spans="1:11" s="48" customFormat="1" ht="18" customHeight="1" x14ac:dyDescent="0.3">
      <c r="A38" s="171" t="s">
        <v>249</v>
      </c>
      <c r="B38" s="183"/>
      <c r="C38" s="120"/>
      <c r="D38" s="121"/>
      <c r="E38" s="122">
        <v>0</v>
      </c>
      <c r="F38" s="122"/>
      <c r="G38" s="122">
        <v>-529</v>
      </c>
      <c r="H38" s="122"/>
      <c r="I38" s="122">
        <v>0</v>
      </c>
      <c r="J38" s="123"/>
      <c r="K38" s="122">
        <v>0</v>
      </c>
    </row>
    <row r="39" spans="1:11" s="48" customFormat="1" ht="18" customHeight="1" x14ac:dyDescent="0.3">
      <c r="A39" s="238" t="s">
        <v>137</v>
      </c>
      <c r="B39" s="183"/>
      <c r="C39" s="120"/>
      <c r="D39" s="121"/>
      <c r="E39" s="122"/>
      <c r="F39" s="122"/>
      <c r="G39" s="122"/>
      <c r="H39" s="122"/>
      <c r="I39" s="122"/>
      <c r="J39" s="123"/>
      <c r="K39" s="122"/>
    </row>
    <row r="40" spans="1:11" s="48" customFormat="1" ht="18" customHeight="1" x14ac:dyDescent="0.3">
      <c r="A40" s="134" t="s">
        <v>112</v>
      </c>
      <c r="B40" s="134"/>
      <c r="C40" s="120"/>
      <c r="D40" s="121"/>
      <c r="E40" s="122">
        <v>-1165118</v>
      </c>
      <c r="F40" s="122"/>
      <c r="G40" s="122">
        <v>-1530335</v>
      </c>
      <c r="H40" s="122"/>
      <c r="I40" s="122">
        <v>0</v>
      </c>
      <c r="J40" s="123"/>
      <c r="K40" s="122">
        <v>0</v>
      </c>
    </row>
    <row r="41" spans="1:11" s="48" customFormat="1" ht="18" customHeight="1" x14ac:dyDescent="0.3">
      <c r="A41" s="134" t="s">
        <v>113</v>
      </c>
      <c r="B41" s="134"/>
      <c r="C41" s="120"/>
      <c r="D41" s="121"/>
      <c r="E41" s="148">
        <v>6700908</v>
      </c>
      <c r="F41" s="122"/>
      <c r="G41" s="148">
        <v>2603233</v>
      </c>
      <c r="H41" s="122"/>
      <c r="I41" s="129">
        <v>1073835</v>
      </c>
      <c r="J41" s="122"/>
      <c r="K41" s="129">
        <v>-884642</v>
      </c>
    </row>
    <row r="42" spans="1:11" s="48" customFormat="1" ht="18" customHeight="1" x14ac:dyDescent="0.3">
      <c r="A42" s="134"/>
      <c r="B42" s="134"/>
      <c r="C42" s="120"/>
      <c r="D42" s="121"/>
      <c r="E42" s="122">
        <f>SUM(E10:E41)</f>
        <v>51088916</v>
      </c>
      <c r="F42" s="122"/>
      <c r="G42" s="122">
        <f>SUM(G10:G41)</f>
        <v>44472004</v>
      </c>
      <c r="H42" s="122"/>
      <c r="I42" s="122">
        <f>SUM(I10:I41)</f>
        <v>319083</v>
      </c>
      <c r="J42" s="122" t="s">
        <v>250</v>
      </c>
      <c r="K42" s="122">
        <f>SUM(K10:K41)</f>
        <v>959376</v>
      </c>
    </row>
    <row r="43" spans="1:11" s="48" customFormat="1" ht="17.5" x14ac:dyDescent="0.3">
      <c r="A43" s="149" t="s">
        <v>0</v>
      </c>
      <c r="B43" s="149"/>
      <c r="C43" s="120"/>
      <c r="D43" s="121"/>
      <c r="E43" s="122"/>
      <c r="F43" s="122"/>
      <c r="G43" s="122"/>
      <c r="H43" s="122"/>
      <c r="I43" s="122"/>
      <c r="J43" s="122"/>
      <c r="K43" s="122"/>
    </row>
    <row r="44" spans="1:11" s="48" customFormat="1" ht="17.5" x14ac:dyDescent="0.3">
      <c r="A44" s="149" t="s">
        <v>1</v>
      </c>
      <c r="B44" s="149"/>
      <c r="C44" s="120"/>
      <c r="D44" s="121"/>
      <c r="E44" s="122"/>
      <c r="F44" s="122"/>
      <c r="G44" s="122"/>
      <c r="H44" s="122"/>
      <c r="I44" s="122"/>
      <c r="J44" s="122"/>
      <c r="K44" s="122"/>
    </row>
    <row r="45" spans="1:11" s="48" customFormat="1" ht="15" x14ac:dyDescent="0.3">
      <c r="A45" s="178" t="s">
        <v>234</v>
      </c>
      <c r="B45" s="178"/>
      <c r="C45" s="120"/>
      <c r="D45" s="137"/>
      <c r="E45" s="137"/>
      <c r="F45" s="137"/>
      <c r="G45" s="137"/>
      <c r="H45" s="137"/>
      <c r="I45" s="137"/>
      <c r="J45" s="137"/>
      <c r="K45" s="137"/>
    </row>
    <row r="46" spans="1:11" s="48" customFormat="1" ht="21" customHeight="1" x14ac:dyDescent="0.3">
      <c r="A46" s="153"/>
      <c r="B46" s="153"/>
      <c r="C46" s="120"/>
      <c r="D46" s="137"/>
      <c r="E46" s="137"/>
      <c r="F46" s="137"/>
      <c r="G46" s="137"/>
      <c r="H46" s="137"/>
      <c r="I46" s="63"/>
      <c r="J46" s="50"/>
      <c r="K46" s="151" t="s">
        <v>3</v>
      </c>
    </row>
    <row r="47" spans="1:11" s="48" customFormat="1" ht="21" customHeight="1" x14ac:dyDescent="0.3">
      <c r="A47" s="153"/>
      <c r="B47" s="153"/>
      <c r="C47" s="120"/>
      <c r="D47" s="137"/>
      <c r="E47" s="303" t="s">
        <v>4</v>
      </c>
      <c r="F47" s="303"/>
      <c r="G47" s="303"/>
      <c r="H47" s="179"/>
      <c r="I47" s="303" t="s">
        <v>5</v>
      </c>
      <c r="J47" s="303"/>
      <c r="K47" s="303"/>
    </row>
    <row r="48" spans="1:11" s="48" customFormat="1" ht="21" customHeight="1" x14ac:dyDescent="0.3">
      <c r="A48" s="153"/>
      <c r="B48" s="153"/>
      <c r="C48" s="120"/>
      <c r="D48" s="137"/>
      <c r="E48" s="297" t="s">
        <v>6</v>
      </c>
      <c r="F48" s="297"/>
      <c r="G48" s="297"/>
      <c r="H48" s="179"/>
      <c r="I48" s="297" t="s">
        <v>6</v>
      </c>
      <c r="J48" s="297"/>
      <c r="K48" s="297"/>
    </row>
    <row r="49" spans="1:11" s="48" customFormat="1" ht="21" customHeight="1" x14ac:dyDescent="0.3">
      <c r="A49" s="153"/>
      <c r="B49" s="153"/>
      <c r="C49" s="120"/>
      <c r="D49" s="137"/>
      <c r="E49" s="300" t="s">
        <v>328</v>
      </c>
      <c r="F49" s="300"/>
      <c r="G49" s="300"/>
      <c r="H49" s="180"/>
      <c r="I49" s="300" t="s">
        <v>328</v>
      </c>
      <c r="J49" s="300"/>
      <c r="K49" s="300"/>
    </row>
    <row r="50" spans="1:11" s="48" customFormat="1" ht="21" customHeight="1" x14ac:dyDescent="0.3">
      <c r="A50" s="153"/>
      <c r="B50" s="153"/>
      <c r="C50" s="137"/>
      <c r="D50" s="137"/>
      <c r="E50" s="301" t="s">
        <v>8</v>
      </c>
      <c r="F50" s="302"/>
      <c r="G50" s="302"/>
      <c r="H50" s="180"/>
      <c r="I50" s="301" t="s">
        <v>8</v>
      </c>
      <c r="J50" s="302"/>
      <c r="K50" s="302"/>
    </row>
    <row r="51" spans="1:11" s="48" customFormat="1" ht="21" customHeight="1" x14ac:dyDescent="0.3">
      <c r="A51" s="153"/>
      <c r="B51" s="153"/>
      <c r="C51" s="120"/>
      <c r="D51" s="137"/>
      <c r="E51" s="286">
        <v>2022</v>
      </c>
      <c r="F51" s="180"/>
      <c r="G51" s="286">
        <v>2021</v>
      </c>
      <c r="H51" s="180"/>
      <c r="I51" s="286">
        <v>2022</v>
      </c>
      <c r="J51" s="180"/>
      <c r="K51" s="286">
        <v>2021</v>
      </c>
    </row>
    <row r="52" spans="1:11" s="48" customFormat="1" ht="18" customHeight="1" x14ac:dyDescent="0.3">
      <c r="A52" s="304" t="s">
        <v>251</v>
      </c>
      <c r="B52" s="304"/>
      <c r="C52" s="304"/>
      <c r="D52" s="304"/>
      <c r="E52" s="304"/>
      <c r="F52" s="120"/>
      <c r="G52" s="120"/>
      <c r="H52" s="120"/>
      <c r="I52" s="120"/>
      <c r="J52" s="120"/>
      <c r="K52" s="120"/>
    </row>
    <row r="53" spans="1:11" s="48" customFormat="1" ht="18" customHeight="1" x14ac:dyDescent="0.3">
      <c r="A53" s="182" t="s">
        <v>252</v>
      </c>
      <c r="B53" s="182"/>
      <c r="C53" s="120"/>
      <c r="D53" s="121"/>
      <c r="E53" s="122"/>
      <c r="F53" s="122"/>
      <c r="G53" s="122"/>
      <c r="H53" s="122"/>
      <c r="I53" s="122"/>
      <c r="J53" s="122"/>
      <c r="K53" s="122"/>
    </row>
    <row r="54" spans="1:11" s="48" customFormat="1" ht="18" customHeight="1" x14ac:dyDescent="0.3">
      <c r="A54" s="134" t="s">
        <v>15</v>
      </c>
      <c r="B54" s="134"/>
      <c r="C54" s="120"/>
      <c r="D54" s="121"/>
      <c r="E54" s="122">
        <v>-1476470</v>
      </c>
      <c r="F54" s="122"/>
      <c r="G54" s="122">
        <v>-3106362</v>
      </c>
      <c r="H54" s="122"/>
      <c r="I54" s="123">
        <v>294983</v>
      </c>
      <c r="J54" s="123"/>
      <c r="K54" s="123">
        <v>-1041645</v>
      </c>
    </row>
    <row r="55" spans="1:11" s="48" customFormat="1" ht="18" customHeight="1" x14ac:dyDescent="0.3">
      <c r="A55" s="134" t="s">
        <v>17</v>
      </c>
      <c r="B55" s="134"/>
      <c r="C55" s="120"/>
      <c r="D55" s="121"/>
      <c r="E55" s="122">
        <v>-6141130</v>
      </c>
      <c r="F55" s="122"/>
      <c r="G55" s="122">
        <v>-10781315</v>
      </c>
      <c r="H55" s="122"/>
      <c r="I55" s="123">
        <v>-122385</v>
      </c>
      <c r="J55" s="123"/>
      <c r="K55" s="123">
        <v>-105556</v>
      </c>
    </row>
    <row r="56" spans="1:11" s="48" customFormat="1" ht="18" customHeight="1" x14ac:dyDescent="0.3">
      <c r="A56" s="134" t="s">
        <v>253</v>
      </c>
      <c r="B56" s="134"/>
      <c r="C56" s="120"/>
      <c r="D56" s="121"/>
      <c r="E56" s="122">
        <v>-11028889</v>
      </c>
      <c r="F56" s="122"/>
      <c r="G56" s="122">
        <v>-15909910</v>
      </c>
      <c r="H56" s="122"/>
      <c r="I56" s="123">
        <v>12228</v>
      </c>
      <c r="J56" s="123"/>
      <c r="K56" s="123">
        <v>109462</v>
      </c>
    </row>
    <row r="57" spans="1:11" s="48" customFormat="1" ht="18" customHeight="1" x14ac:dyDescent="0.3">
      <c r="A57" s="134" t="s">
        <v>24</v>
      </c>
      <c r="B57" s="134"/>
      <c r="C57" s="120"/>
      <c r="D57" s="121"/>
      <c r="E57" s="122">
        <v>2022079</v>
      </c>
      <c r="F57" s="122"/>
      <c r="G57" s="122">
        <v>-1951032</v>
      </c>
      <c r="H57" s="122"/>
      <c r="I57" s="123">
        <v>-50521</v>
      </c>
      <c r="J57" s="123"/>
      <c r="K57" s="123">
        <v>-44262</v>
      </c>
    </row>
    <row r="58" spans="1:11" s="48" customFormat="1" ht="18" customHeight="1" x14ac:dyDescent="0.65">
      <c r="A58" s="134" t="s">
        <v>370</v>
      </c>
      <c r="B58" s="134"/>
      <c r="C58" s="120"/>
      <c r="D58" s="121"/>
      <c r="E58" s="116">
        <v>-162184</v>
      </c>
      <c r="F58" s="116"/>
      <c r="G58" s="116">
        <v>0</v>
      </c>
      <c r="H58" s="184"/>
      <c r="I58" s="146">
        <v>0</v>
      </c>
      <c r="J58" s="184"/>
      <c r="K58" s="146">
        <v>0</v>
      </c>
    </row>
    <row r="59" spans="1:11" s="48" customFormat="1" ht="18" customHeight="1" x14ac:dyDescent="0.65">
      <c r="A59" s="134" t="s">
        <v>41</v>
      </c>
      <c r="B59" s="134"/>
      <c r="C59" s="120"/>
      <c r="D59" s="121"/>
      <c r="E59" s="122">
        <v>73293</v>
      </c>
      <c r="F59" s="185"/>
      <c r="G59" s="122">
        <v>420745</v>
      </c>
      <c r="H59" s="185"/>
      <c r="I59" s="138">
        <v>112078</v>
      </c>
      <c r="J59" s="184"/>
      <c r="K59" s="138">
        <v>27129</v>
      </c>
    </row>
    <row r="60" spans="1:11" s="48" customFormat="1" ht="18" customHeight="1" x14ac:dyDescent="0.3">
      <c r="A60" s="134" t="s">
        <v>49</v>
      </c>
      <c r="B60" s="134"/>
      <c r="C60" s="120"/>
      <c r="D60" s="121"/>
      <c r="E60" s="122">
        <v>1124789</v>
      </c>
      <c r="F60" s="122"/>
      <c r="G60" s="122">
        <v>1087134</v>
      </c>
      <c r="H60" s="122"/>
      <c r="I60" s="138">
        <v>-61903</v>
      </c>
      <c r="J60" s="122"/>
      <c r="K60" s="138">
        <v>-152132</v>
      </c>
    </row>
    <row r="61" spans="1:11" s="48" customFormat="1" ht="18" customHeight="1" x14ac:dyDescent="0.3">
      <c r="A61" s="134" t="s">
        <v>254</v>
      </c>
      <c r="B61" s="134"/>
      <c r="C61" s="120"/>
      <c r="D61" s="121"/>
      <c r="E61" s="138">
        <v>2156384</v>
      </c>
      <c r="F61" s="122"/>
      <c r="G61" s="138">
        <v>-902338</v>
      </c>
      <c r="H61" s="122"/>
      <c r="I61" s="138">
        <v>646594</v>
      </c>
      <c r="J61" s="122"/>
      <c r="K61" s="138">
        <v>620472</v>
      </c>
    </row>
    <row r="62" spans="1:11" s="48" customFormat="1" ht="18" customHeight="1" x14ac:dyDescent="0.3">
      <c r="A62" s="134" t="s">
        <v>255</v>
      </c>
      <c r="B62" s="134"/>
      <c r="C62" s="120"/>
      <c r="D62" s="121"/>
      <c r="E62" s="123">
        <v>-68585</v>
      </c>
      <c r="F62" s="122"/>
      <c r="G62" s="123">
        <v>-256103</v>
      </c>
      <c r="H62" s="122"/>
      <c r="I62" s="123">
        <v>0</v>
      </c>
      <c r="J62" s="122"/>
      <c r="K62" s="123">
        <v>0</v>
      </c>
    </row>
    <row r="63" spans="1:11" s="48" customFormat="1" ht="18" customHeight="1" x14ac:dyDescent="0.3">
      <c r="A63" s="134" t="s">
        <v>256</v>
      </c>
      <c r="B63" s="134"/>
      <c r="C63" s="120"/>
      <c r="D63" s="121"/>
      <c r="E63" s="138">
        <v>-103262</v>
      </c>
      <c r="F63" s="122"/>
      <c r="G63" s="138">
        <v>-202183</v>
      </c>
      <c r="H63" s="122"/>
      <c r="I63" s="138">
        <v>-9191</v>
      </c>
      <c r="J63" s="122"/>
      <c r="K63" s="138">
        <v>-45282</v>
      </c>
    </row>
    <row r="64" spans="1:11" s="48" customFormat="1" ht="18" customHeight="1" x14ac:dyDescent="0.3">
      <c r="A64" s="134" t="s">
        <v>257</v>
      </c>
      <c r="B64" s="134"/>
      <c r="C64" s="120"/>
      <c r="D64" s="121"/>
      <c r="E64" s="135">
        <v>-5303812</v>
      </c>
      <c r="F64" s="122"/>
      <c r="G64" s="135">
        <v>-7160001</v>
      </c>
      <c r="H64" s="122"/>
      <c r="I64" s="135">
        <v>-30844</v>
      </c>
      <c r="J64" s="122"/>
      <c r="K64" s="135">
        <v>-8112</v>
      </c>
    </row>
    <row r="65" spans="1:11" s="48" customFormat="1" ht="18" customHeight="1" x14ac:dyDescent="0.3">
      <c r="A65" s="153" t="s">
        <v>258</v>
      </c>
      <c r="B65" s="153"/>
      <c r="C65" s="120"/>
      <c r="D65" s="121"/>
      <c r="E65" s="139">
        <f>SUM(E54:E64)+E42</f>
        <v>32181129</v>
      </c>
      <c r="F65" s="186"/>
      <c r="G65" s="139">
        <f>SUM(G54:G64)+G42</f>
        <v>5710639</v>
      </c>
      <c r="H65" s="122"/>
      <c r="I65" s="139">
        <f>SUM(I54:I64)+I42</f>
        <v>1110122</v>
      </c>
      <c r="J65" s="186"/>
      <c r="K65" s="139">
        <f>SUM(K54:K64)+K42</f>
        <v>319450</v>
      </c>
    </row>
    <row r="66" spans="1:11" s="48" customFormat="1" ht="7.5" customHeight="1" x14ac:dyDescent="0.3">
      <c r="A66" s="153"/>
      <c r="B66" s="153"/>
      <c r="C66" s="120"/>
      <c r="D66" s="118"/>
      <c r="E66" s="118"/>
      <c r="F66" s="118"/>
      <c r="G66" s="118"/>
      <c r="H66" s="122"/>
      <c r="I66" s="118"/>
      <c r="J66" s="122"/>
      <c r="K66" s="118"/>
    </row>
    <row r="67" spans="1:11" s="48" customFormat="1" ht="18" customHeight="1" x14ac:dyDescent="0.3">
      <c r="A67" s="159" t="s">
        <v>259</v>
      </c>
      <c r="B67" s="159"/>
      <c r="C67" s="120"/>
      <c r="D67" s="121"/>
      <c r="E67" s="124"/>
      <c r="F67" s="124"/>
      <c r="G67" s="124"/>
      <c r="H67" s="122"/>
      <c r="I67" s="124"/>
      <c r="J67" s="122"/>
      <c r="K67" s="124"/>
    </row>
    <row r="68" spans="1:11" s="48" customFormat="1" ht="18" customHeight="1" x14ac:dyDescent="0.3">
      <c r="A68" s="134" t="s">
        <v>260</v>
      </c>
      <c r="B68" s="134"/>
      <c r="C68" s="120"/>
      <c r="D68" s="121"/>
      <c r="E68" s="122">
        <v>364232</v>
      </c>
      <c r="F68" s="122"/>
      <c r="G68" s="122">
        <v>504496</v>
      </c>
      <c r="H68" s="122"/>
      <c r="I68" s="122">
        <v>375546</v>
      </c>
      <c r="J68" s="122"/>
      <c r="K68" s="122">
        <v>794775</v>
      </c>
    </row>
    <row r="69" spans="1:11" s="48" customFormat="1" ht="18" customHeight="1" x14ac:dyDescent="0.3">
      <c r="A69" s="134" t="s">
        <v>261</v>
      </c>
      <c r="B69" s="134"/>
      <c r="C69" s="120"/>
      <c r="D69" s="121"/>
      <c r="E69" s="122">
        <v>3038421</v>
      </c>
      <c r="F69" s="122"/>
      <c r="G69" s="122">
        <v>11228716</v>
      </c>
      <c r="H69" s="122"/>
      <c r="I69" s="122">
        <v>424586</v>
      </c>
      <c r="J69" s="122"/>
      <c r="K69" s="122">
        <v>5615711</v>
      </c>
    </row>
    <row r="70" spans="1:11" s="48" customFormat="1" ht="18" customHeight="1" x14ac:dyDescent="0.3">
      <c r="A70" s="134" t="s">
        <v>262</v>
      </c>
      <c r="B70" s="134"/>
      <c r="C70" s="120"/>
      <c r="D70" s="121"/>
      <c r="E70" s="122"/>
      <c r="F70" s="122"/>
      <c r="G70" s="122"/>
      <c r="H70" s="122"/>
      <c r="I70" s="122"/>
      <c r="J70" s="122"/>
      <c r="K70" s="122"/>
    </row>
    <row r="71" spans="1:11" s="48" customFormat="1" ht="18" customHeight="1" x14ac:dyDescent="0.3">
      <c r="A71" s="134" t="s">
        <v>263</v>
      </c>
      <c r="B71" s="134"/>
      <c r="C71" s="120"/>
      <c r="D71" s="121"/>
      <c r="E71" s="123">
        <v>0</v>
      </c>
      <c r="F71" s="123"/>
      <c r="G71" s="123">
        <v>0</v>
      </c>
      <c r="H71" s="122"/>
      <c r="I71" s="122">
        <v>-1227847</v>
      </c>
      <c r="J71" s="122"/>
      <c r="K71" s="122">
        <v>15449025</v>
      </c>
    </row>
    <row r="72" spans="1:11" s="48" customFormat="1" ht="18" customHeight="1" x14ac:dyDescent="0.3">
      <c r="A72" s="134" t="s">
        <v>423</v>
      </c>
      <c r="B72" s="134"/>
      <c r="C72" s="120"/>
      <c r="D72" s="121"/>
      <c r="E72" s="123">
        <v>9052</v>
      </c>
      <c r="F72" s="123"/>
      <c r="G72" s="123">
        <v>-460743</v>
      </c>
      <c r="H72" s="122"/>
      <c r="I72" s="122">
        <v>0</v>
      </c>
      <c r="J72" s="122"/>
      <c r="K72" s="122">
        <v>0</v>
      </c>
    </row>
    <row r="73" spans="1:11" s="48" customFormat="1" ht="18" customHeight="1" x14ac:dyDescent="0.3">
      <c r="A73" s="134" t="s">
        <v>264</v>
      </c>
      <c r="B73" s="134"/>
      <c r="C73" s="120"/>
      <c r="D73" s="121"/>
      <c r="E73" s="123">
        <v>-7559430</v>
      </c>
      <c r="F73" s="123"/>
      <c r="G73" s="123">
        <v>-2032950</v>
      </c>
      <c r="H73" s="122"/>
      <c r="I73" s="123">
        <v>-5910098</v>
      </c>
      <c r="J73" s="122"/>
      <c r="K73" s="123">
        <v>-1372453</v>
      </c>
    </row>
    <row r="74" spans="1:11" s="48" customFormat="1" ht="18" customHeight="1" x14ac:dyDescent="0.3">
      <c r="A74" s="134" t="s">
        <v>265</v>
      </c>
      <c r="B74" s="134"/>
      <c r="C74" s="120"/>
      <c r="D74" s="121"/>
      <c r="E74" s="123">
        <v>4915941</v>
      </c>
      <c r="F74" s="123"/>
      <c r="G74" s="123">
        <v>4307559</v>
      </c>
      <c r="H74" s="122"/>
      <c r="I74" s="123">
        <v>1617125</v>
      </c>
      <c r="J74" s="122"/>
      <c r="K74" s="123">
        <v>2630033</v>
      </c>
    </row>
    <row r="75" spans="1:11" s="48" customFormat="1" ht="18" customHeight="1" x14ac:dyDescent="0.3">
      <c r="A75" s="134" t="s">
        <v>343</v>
      </c>
      <c r="B75" s="134"/>
      <c r="C75" s="120"/>
      <c r="D75" s="121"/>
      <c r="F75" s="123"/>
      <c r="G75" s="123"/>
      <c r="H75" s="122"/>
      <c r="I75" s="123"/>
      <c r="J75" s="122"/>
      <c r="K75" s="123"/>
    </row>
    <row r="76" spans="1:11" s="48" customFormat="1" ht="18" customHeight="1" x14ac:dyDescent="0.3">
      <c r="A76" s="134" t="s">
        <v>344</v>
      </c>
      <c r="B76" s="134"/>
      <c r="C76" s="120"/>
      <c r="D76" s="121"/>
      <c r="E76" s="123">
        <v>-296210</v>
      </c>
      <c r="F76" s="123"/>
      <c r="G76" s="123">
        <v>-1407966</v>
      </c>
      <c r="H76" s="122"/>
      <c r="I76" s="123">
        <v>0</v>
      </c>
      <c r="J76" s="122"/>
      <c r="K76" s="123">
        <v>0</v>
      </c>
    </row>
    <row r="77" spans="1:11" s="48" customFormat="1" ht="18" customHeight="1" x14ac:dyDescent="0.3">
      <c r="A77" s="134" t="s">
        <v>371</v>
      </c>
      <c r="B77" s="134"/>
      <c r="C77" s="120"/>
      <c r="D77" s="121"/>
      <c r="E77" s="123">
        <v>49050</v>
      </c>
      <c r="F77" s="123"/>
      <c r="G77" s="123">
        <v>0</v>
      </c>
      <c r="H77" s="122"/>
      <c r="I77" s="123">
        <v>14520000</v>
      </c>
      <c r="J77" s="122"/>
      <c r="K77" s="123">
        <v>0</v>
      </c>
    </row>
    <row r="78" spans="1:11" s="48" customFormat="1" ht="18" customHeight="1" x14ac:dyDescent="0.3">
      <c r="A78" s="134" t="s">
        <v>372</v>
      </c>
      <c r="B78" s="134"/>
      <c r="C78" s="120"/>
      <c r="D78" s="121"/>
      <c r="E78" s="123">
        <v>0</v>
      </c>
      <c r="F78" s="123"/>
      <c r="G78" s="123">
        <v>0</v>
      </c>
      <c r="H78" s="122"/>
      <c r="I78" s="123">
        <v>-9300000</v>
      </c>
      <c r="J78" s="122"/>
      <c r="K78" s="123">
        <v>0</v>
      </c>
    </row>
    <row r="79" spans="1:11" s="48" customFormat="1" ht="18" customHeight="1" x14ac:dyDescent="0.3">
      <c r="A79" s="134" t="s">
        <v>267</v>
      </c>
      <c r="B79" s="134"/>
      <c r="C79" s="120"/>
      <c r="D79" s="121"/>
      <c r="E79" s="122"/>
      <c r="F79" s="122"/>
      <c r="G79" s="122"/>
      <c r="H79" s="122"/>
      <c r="I79" s="118"/>
      <c r="J79" s="122"/>
      <c r="K79" s="118"/>
    </row>
    <row r="80" spans="1:11" ht="18" customHeight="1" x14ac:dyDescent="0.3">
      <c r="A80" s="134" t="s">
        <v>268</v>
      </c>
      <c r="B80" s="134"/>
      <c r="D80" s="121"/>
      <c r="E80" s="122">
        <v>-20123074</v>
      </c>
      <c r="F80" s="122"/>
      <c r="G80" s="122">
        <v>-16340071</v>
      </c>
      <c r="H80" s="122"/>
      <c r="I80" s="122">
        <v>-271122</v>
      </c>
      <c r="J80" s="122"/>
      <c r="K80" s="122">
        <v>-300286</v>
      </c>
    </row>
    <row r="81" spans="1:11" ht="18" customHeight="1" x14ac:dyDescent="0.3">
      <c r="A81" s="134" t="s">
        <v>393</v>
      </c>
      <c r="B81" s="134"/>
      <c r="D81" s="121"/>
      <c r="E81" s="122">
        <v>144356</v>
      </c>
      <c r="F81" s="122"/>
      <c r="G81" s="122">
        <v>432895</v>
      </c>
      <c r="H81" s="122"/>
      <c r="I81" s="122">
        <v>23853</v>
      </c>
      <c r="J81" s="122"/>
      <c r="K81" s="122">
        <v>15914</v>
      </c>
    </row>
    <row r="82" spans="1:11" s="48" customFormat="1" ht="17.899999999999999" customHeight="1" x14ac:dyDescent="0.3">
      <c r="A82" s="134" t="s">
        <v>269</v>
      </c>
      <c r="B82" s="134"/>
      <c r="C82" s="120"/>
      <c r="D82" s="121"/>
      <c r="E82" s="122">
        <v>-139557</v>
      </c>
      <c r="F82" s="122"/>
      <c r="G82" s="122">
        <v>-235706</v>
      </c>
      <c r="H82" s="122"/>
      <c r="I82" s="122">
        <v>-66</v>
      </c>
      <c r="J82" s="122"/>
      <c r="K82" s="122">
        <v>-1126</v>
      </c>
    </row>
    <row r="83" spans="1:11" s="48" customFormat="1" ht="18" customHeight="1" x14ac:dyDescent="0.3">
      <c r="A83" s="134" t="s">
        <v>271</v>
      </c>
      <c r="B83" s="134"/>
      <c r="C83" s="120"/>
      <c r="D83" s="121"/>
      <c r="E83" s="122">
        <v>0</v>
      </c>
      <c r="F83" s="122"/>
      <c r="G83" s="122">
        <v>29640</v>
      </c>
      <c r="H83" s="122"/>
      <c r="I83" s="147">
        <v>0</v>
      </c>
      <c r="J83" s="123"/>
      <c r="K83" s="64">
        <v>12</v>
      </c>
    </row>
    <row r="84" spans="1:11" s="48" customFormat="1" ht="18" customHeight="1" x14ac:dyDescent="0.3">
      <c r="A84" s="134" t="s">
        <v>272</v>
      </c>
      <c r="B84" s="134"/>
      <c r="C84" s="120"/>
      <c r="D84" s="121"/>
      <c r="E84" s="187">
        <v>0</v>
      </c>
      <c r="F84" s="187"/>
      <c r="G84" s="187">
        <v>-207</v>
      </c>
      <c r="H84" s="187"/>
      <c r="I84" s="147">
        <v>0</v>
      </c>
      <c r="J84" s="147"/>
      <c r="K84" s="147">
        <v>0</v>
      </c>
    </row>
    <row r="85" spans="1:11" s="48" customFormat="1" ht="17.899999999999999" customHeight="1" x14ac:dyDescent="0.3">
      <c r="A85" s="134" t="s">
        <v>270</v>
      </c>
      <c r="B85" s="134"/>
      <c r="C85" s="120"/>
      <c r="D85" s="121"/>
      <c r="E85" s="148">
        <v>0</v>
      </c>
      <c r="F85" s="122"/>
      <c r="G85" s="148">
        <v>-192</v>
      </c>
      <c r="H85" s="122"/>
      <c r="I85" s="148">
        <v>0</v>
      </c>
      <c r="J85" s="122"/>
      <c r="K85" s="148">
        <v>0</v>
      </c>
    </row>
    <row r="86" spans="1:11" s="48" customFormat="1" ht="18" customHeight="1" x14ac:dyDescent="0.3">
      <c r="A86" s="153" t="s">
        <v>273</v>
      </c>
      <c r="B86" s="153"/>
      <c r="C86" s="120"/>
      <c r="D86" s="121"/>
      <c r="E86" s="139">
        <f>SUM(E68:E85)</f>
        <v>-19597219</v>
      </c>
      <c r="F86" s="186"/>
      <c r="G86" s="139">
        <f>SUM(G68:G85)</f>
        <v>-3974529</v>
      </c>
      <c r="H86" s="122"/>
      <c r="I86" s="139">
        <f>SUM(I68:I85)</f>
        <v>251977</v>
      </c>
      <c r="J86" s="186"/>
      <c r="K86" s="139">
        <f>SUM(K68:K85)</f>
        <v>22831605</v>
      </c>
    </row>
    <row r="87" spans="1:11" s="48" customFormat="1" ht="17.5" x14ac:dyDescent="0.3">
      <c r="A87" s="149" t="s">
        <v>0</v>
      </c>
      <c r="B87" s="149"/>
      <c r="C87" s="120"/>
      <c r="D87" s="121"/>
      <c r="E87" s="122"/>
      <c r="F87" s="122"/>
      <c r="G87" s="122"/>
      <c r="H87" s="122"/>
      <c r="I87" s="122"/>
      <c r="J87" s="122"/>
      <c r="K87" s="122"/>
    </row>
    <row r="88" spans="1:11" s="48" customFormat="1" ht="17.5" x14ac:dyDescent="0.3">
      <c r="A88" s="149" t="s">
        <v>1</v>
      </c>
      <c r="B88" s="149"/>
      <c r="C88" s="120"/>
      <c r="D88" s="121"/>
      <c r="E88" s="122"/>
      <c r="F88" s="122"/>
      <c r="G88" s="122"/>
      <c r="H88" s="122"/>
      <c r="I88" s="122"/>
      <c r="J88" s="122"/>
      <c r="K88" s="122"/>
    </row>
    <row r="89" spans="1:11" s="48" customFormat="1" ht="15" x14ac:dyDescent="0.3">
      <c r="A89" s="178" t="s">
        <v>234</v>
      </c>
      <c r="B89" s="178"/>
      <c r="C89" s="120"/>
      <c r="D89" s="137"/>
      <c r="E89" s="137"/>
      <c r="F89" s="137"/>
      <c r="G89" s="137"/>
      <c r="H89" s="137"/>
      <c r="I89" s="137"/>
      <c r="J89" s="137"/>
      <c r="K89" s="137"/>
    </row>
    <row r="90" spans="1:11" s="48" customFormat="1" ht="21" customHeight="1" x14ac:dyDescent="0.3">
      <c r="A90" s="153"/>
      <c r="B90" s="153"/>
      <c r="C90" s="120"/>
      <c r="D90" s="137"/>
      <c r="E90" s="137"/>
      <c r="F90" s="137"/>
      <c r="G90" s="137"/>
      <c r="H90" s="137"/>
      <c r="I90" s="63"/>
      <c r="J90" s="50"/>
      <c r="K90" s="151" t="s">
        <v>3</v>
      </c>
    </row>
    <row r="91" spans="1:11" s="48" customFormat="1" ht="21" customHeight="1" x14ac:dyDescent="0.3">
      <c r="A91" s="153"/>
      <c r="B91" s="153"/>
      <c r="C91" s="120"/>
      <c r="D91" s="137"/>
      <c r="E91" s="303" t="s">
        <v>4</v>
      </c>
      <c r="F91" s="303"/>
      <c r="G91" s="303"/>
      <c r="H91" s="179"/>
      <c r="I91" s="303" t="s">
        <v>5</v>
      </c>
      <c r="J91" s="303"/>
      <c r="K91" s="303"/>
    </row>
    <row r="92" spans="1:11" s="48" customFormat="1" ht="21" customHeight="1" x14ac:dyDescent="0.3">
      <c r="A92" s="153"/>
      <c r="B92" s="153"/>
      <c r="C92" s="120"/>
      <c r="D92" s="137"/>
      <c r="E92" s="297" t="s">
        <v>6</v>
      </c>
      <c r="F92" s="297"/>
      <c r="G92" s="297"/>
      <c r="H92" s="179"/>
      <c r="I92" s="297" t="s">
        <v>6</v>
      </c>
      <c r="J92" s="297"/>
      <c r="K92" s="297"/>
    </row>
    <row r="93" spans="1:11" s="48" customFormat="1" ht="21" customHeight="1" x14ac:dyDescent="0.3">
      <c r="A93" s="153"/>
      <c r="B93" s="153"/>
      <c r="C93" s="120"/>
      <c r="D93" s="137"/>
      <c r="E93" s="300" t="s">
        <v>328</v>
      </c>
      <c r="F93" s="300"/>
      <c r="G93" s="300"/>
      <c r="H93" s="180"/>
      <c r="I93" s="300" t="s">
        <v>328</v>
      </c>
      <c r="J93" s="300"/>
      <c r="K93" s="300"/>
    </row>
    <row r="94" spans="1:11" s="48" customFormat="1" ht="21" customHeight="1" x14ac:dyDescent="0.3">
      <c r="A94" s="153"/>
      <c r="B94" s="153"/>
      <c r="C94" s="137"/>
      <c r="D94" s="137"/>
      <c r="E94" s="301" t="s">
        <v>8</v>
      </c>
      <c r="F94" s="302"/>
      <c r="G94" s="302"/>
      <c r="H94" s="180"/>
      <c r="I94" s="301" t="s">
        <v>8</v>
      </c>
      <c r="J94" s="302"/>
      <c r="K94" s="302"/>
    </row>
    <row r="95" spans="1:11" s="48" customFormat="1" ht="21" customHeight="1" x14ac:dyDescent="0.3">
      <c r="A95" s="153"/>
      <c r="B95" s="153"/>
      <c r="C95" s="120" t="s">
        <v>10</v>
      </c>
      <c r="D95" s="137"/>
      <c r="E95" s="286">
        <v>2022</v>
      </c>
      <c r="F95" s="180"/>
      <c r="G95" s="286">
        <v>2021</v>
      </c>
      <c r="H95" s="180"/>
      <c r="I95" s="286">
        <v>2022</v>
      </c>
      <c r="J95" s="180"/>
      <c r="K95" s="286">
        <v>2021</v>
      </c>
    </row>
    <row r="96" spans="1:11" s="48" customFormat="1" ht="18" customHeight="1" x14ac:dyDescent="0.3">
      <c r="A96" s="159" t="s">
        <v>274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</row>
    <row r="97" spans="1:11" s="48" customFormat="1" ht="18" customHeight="1" x14ac:dyDescent="0.3">
      <c r="A97" s="134" t="s">
        <v>275</v>
      </c>
      <c r="B97" s="134"/>
      <c r="C97" s="120"/>
      <c r="D97" s="121"/>
      <c r="E97" s="118"/>
      <c r="F97" s="122"/>
      <c r="G97" s="118"/>
      <c r="H97" s="122"/>
      <c r="I97" s="118"/>
      <c r="J97" s="122"/>
      <c r="K97" s="118"/>
    </row>
    <row r="98" spans="1:11" s="48" customFormat="1" ht="18" customHeight="1" x14ac:dyDescent="0.3">
      <c r="A98" s="134" t="s">
        <v>276</v>
      </c>
      <c r="B98" s="134"/>
      <c r="C98" s="120"/>
      <c r="D98" s="121"/>
      <c r="E98" s="122">
        <v>14025723</v>
      </c>
      <c r="F98" s="122"/>
      <c r="G98" s="122">
        <v>9831214</v>
      </c>
      <c r="H98" s="122"/>
      <c r="I98" s="123">
        <v>0</v>
      </c>
      <c r="J98" s="123"/>
      <c r="K98" s="123">
        <v>-5400000</v>
      </c>
    </row>
    <row r="99" spans="1:11" s="48" customFormat="1" ht="18" customHeight="1" x14ac:dyDescent="0.3">
      <c r="A99" s="134" t="s">
        <v>394</v>
      </c>
      <c r="B99" s="134"/>
      <c r="C99" s="120"/>
      <c r="D99" s="121"/>
      <c r="E99" s="122">
        <v>-1438850</v>
      </c>
      <c r="F99" s="122"/>
      <c r="G99" s="122">
        <v>-22940762</v>
      </c>
      <c r="H99" s="122"/>
      <c r="I99" s="94">
        <v>-5043838</v>
      </c>
      <c r="J99" s="123"/>
      <c r="K99" s="94">
        <v>-13174723</v>
      </c>
    </row>
    <row r="100" spans="1:11" s="48" customFormat="1" ht="18" customHeight="1" x14ac:dyDescent="0.3">
      <c r="A100" s="134" t="s">
        <v>277</v>
      </c>
      <c r="B100" s="134"/>
      <c r="C100" s="120"/>
      <c r="D100" s="121"/>
      <c r="E100" s="122"/>
      <c r="F100" s="122"/>
      <c r="G100" s="122"/>
      <c r="H100" s="122"/>
      <c r="I100" s="94"/>
      <c r="J100" s="123"/>
      <c r="K100" s="94"/>
    </row>
    <row r="101" spans="1:11" s="48" customFormat="1" ht="18" customHeight="1" x14ac:dyDescent="0.3">
      <c r="A101" s="134" t="s">
        <v>278</v>
      </c>
      <c r="B101" s="134"/>
      <c r="C101" s="120"/>
      <c r="D101" s="121"/>
      <c r="E101" s="122">
        <v>269556</v>
      </c>
      <c r="F101" s="122"/>
      <c r="G101" s="122">
        <v>778039</v>
      </c>
      <c r="H101" s="122"/>
      <c r="I101" s="122">
        <v>13900000</v>
      </c>
      <c r="J101" s="123"/>
      <c r="K101" s="122">
        <v>-13250742</v>
      </c>
    </row>
    <row r="102" spans="1:11" s="48" customFormat="1" ht="18" customHeight="1" x14ac:dyDescent="0.3">
      <c r="A102" s="134" t="s">
        <v>279</v>
      </c>
      <c r="B102" s="134"/>
      <c r="C102" s="120"/>
      <c r="D102" s="121"/>
      <c r="E102" s="122">
        <v>-4138855</v>
      </c>
      <c r="F102" s="122"/>
      <c r="G102" s="122">
        <v>-3771960</v>
      </c>
      <c r="H102" s="122"/>
      <c r="I102" s="122">
        <v>-160873</v>
      </c>
      <c r="J102" s="123"/>
      <c r="K102" s="122">
        <v>-209638</v>
      </c>
    </row>
    <row r="103" spans="1:11" s="48" customFormat="1" ht="18" customHeight="1" x14ac:dyDescent="0.3">
      <c r="A103" s="134" t="s">
        <v>280</v>
      </c>
      <c r="B103" s="134"/>
      <c r="C103" s="120"/>
      <c r="D103" s="121"/>
      <c r="E103" s="122">
        <v>0</v>
      </c>
      <c r="F103" s="122"/>
      <c r="G103" s="122">
        <v>-1178400</v>
      </c>
      <c r="H103" s="122"/>
      <c r="I103" s="122">
        <v>0</v>
      </c>
      <c r="J103" s="123"/>
      <c r="K103" s="122">
        <v>0</v>
      </c>
    </row>
    <row r="104" spans="1:11" s="48" customFormat="1" ht="18" customHeight="1" x14ac:dyDescent="0.3">
      <c r="A104" s="134" t="s">
        <v>281</v>
      </c>
      <c r="B104" s="134"/>
      <c r="C104" s="120"/>
      <c r="D104" s="121"/>
      <c r="E104" s="122"/>
      <c r="F104" s="122"/>
      <c r="G104" s="122"/>
      <c r="H104" s="122"/>
      <c r="I104" s="122"/>
      <c r="J104" s="123"/>
      <c r="K104" s="122"/>
    </row>
    <row r="105" spans="1:11" s="48" customFormat="1" ht="18" customHeight="1" x14ac:dyDescent="0.3">
      <c r="A105" s="134" t="s">
        <v>282</v>
      </c>
      <c r="B105" s="134"/>
      <c r="C105" s="118"/>
      <c r="D105" s="121"/>
      <c r="E105" s="122">
        <v>52050937</v>
      </c>
      <c r="F105" s="122"/>
      <c r="G105" s="122">
        <v>28070284</v>
      </c>
      <c r="H105" s="122"/>
      <c r="I105" s="122">
        <v>0</v>
      </c>
      <c r="J105" s="123"/>
      <c r="K105" s="122">
        <v>0</v>
      </c>
    </row>
    <row r="106" spans="1:11" s="48" customFormat="1" ht="18" customHeight="1" x14ac:dyDescent="0.3">
      <c r="A106" s="134" t="s">
        <v>283</v>
      </c>
      <c r="B106" s="134"/>
      <c r="C106" s="120"/>
      <c r="D106" s="121"/>
      <c r="E106" s="122"/>
      <c r="F106" s="122"/>
      <c r="G106" s="122"/>
      <c r="H106" s="122"/>
      <c r="I106" s="122"/>
      <c r="J106" s="123"/>
      <c r="K106" s="122"/>
    </row>
    <row r="107" spans="1:11" s="48" customFormat="1" ht="18" customHeight="1" x14ac:dyDescent="0.3">
      <c r="A107" s="134" t="s">
        <v>284</v>
      </c>
      <c r="B107" s="134"/>
      <c r="C107" s="120"/>
      <c r="D107" s="121"/>
      <c r="E107" s="122">
        <v>-32081860</v>
      </c>
      <c r="F107" s="122"/>
      <c r="G107" s="122">
        <v>-16006783</v>
      </c>
      <c r="H107" s="122"/>
      <c r="I107" s="122">
        <v>-641150</v>
      </c>
      <c r="J107" s="123"/>
      <c r="K107" s="122">
        <v>0</v>
      </c>
    </row>
    <row r="108" spans="1:11" s="48" customFormat="1" ht="18" customHeight="1" x14ac:dyDescent="0.3">
      <c r="A108" s="134" t="s">
        <v>285</v>
      </c>
      <c r="B108" s="134"/>
      <c r="C108" s="120">
        <v>7</v>
      </c>
      <c r="D108" s="121"/>
      <c r="E108" s="122">
        <v>22024800</v>
      </c>
      <c r="F108" s="122"/>
      <c r="G108" s="122">
        <v>45000000</v>
      </c>
      <c r="H108" s="122"/>
      <c r="I108" s="122">
        <v>11874800</v>
      </c>
      <c r="J108" s="123"/>
      <c r="K108" s="122">
        <v>30000000</v>
      </c>
    </row>
    <row r="109" spans="1:11" s="48" customFormat="1" ht="18" customHeight="1" x14ac:dyDescent="0.3">
      <c r="A109" s="134" t="s">
        <v>417</v>
      </c>
      <c r="B109" s="134"/>
      <c r="C109" s="120">
        <v>7</v>
      </c>
      <c r="D109" s="121"/>
      <c r="E109" s="122">
        <v>-21435204</v>
      </c>
      <c r="F109" s="122"/>
      <c r="G109" s="122">
        <v>-23658549</v>
      </c>
      <c r="H109" s="122"/>
      <c r="I109" s="122">
        <v>-11600000</v>
      </c>
      <c r="J109" s="123"/>
      <c r="K109" s="122">
        <v>-8500000</v>
      </c>
    </row>
    <row r="110" spans="1:11" s="48" customFormat="1" ht="18" customHeight="1" x14ac:dyDescent="0.3">
      <c r="A110" s="238" t="s">
        <v>373</v>
      </c>
      <c r="B110" s="238"/>
      <c r="C110" s="46"/>
      <c r="D110" s="255"/>
      <c r="E110" s="256"/>
      <c r="F110" s="256"/>
      <c r="G110" s="256"/>
      <c r="H110" s="256"/>
      <c r="I110" s="256"/>
      <c r="J110" s="257"/>
      <c r="K110" s="256"/>
    </row>
    <row r="111" spans="1:11" s="48" customFormat="1" ht="18" customHeight="1" x14ac:dyDescent="0.3">
      <c r="A111" s="238" t="s">
        <v>374</v>
      </c>
      <c r="B111" s="238"/>
      <c r="C111" s="46">
        <v>8</v>
      </c>
      <c r="D111" s="255"/>
      <c r="E111" s="256">
        <v>15000000</v>
      </c>
      <c r="F111" s="256"/>
      <c r="G111" s="256">
        <v>0</v>
      </c>
      <c r="H111" s="256"/>
      <c r="I111" s="256">
        <v>15000000</v>
      </c>
      <c r="J111" s="257"/>
      <c r="K111" s="256">
        <v>0</v>
      </c>
    </row>
    <row r="112" spans="1:11" s="48" customFormat="1" ht="18" customHeight="1" x14ac:dyDescent="0.3">
      <c r="A112" s="238" t="s">
        <v>375</v>
      </c>
      <c r="B112" s="238"/>
      <c r="C112" s="46">
        <v>8</v>
      </c>
      <c r="D112" s="255"/>
      <c r="E112" s="256">
        <v>-15000000</v>
      </c>
      <c r="F112" s="256"/>
      <c r="G112" s="256">
        <v>0</v>
      </c>
      <c r="H112" s="256"/>
      <c r="I112" s="256">
        <v>-15000000</v>
      </c>
      <c r="J112" s="257"/>
      <c r="K112" s="256">
        <v>0</v>
      </c>
    </row>
    <row r="113" spans="1:11" s="48" customFormat="1" ht="18" customHeight="1" x14ac:dyDescent="0.3">
      <c r="A113" s="134" t="s">
        <v>395</v>
      </c>
      <c r="B113" s="134"/>
      <c r="C113" s="120"/>
      <c r="D113" s="121"/>
      <c r="E113" s="122">
        <v>458217</v>
      </c>
      <c r="F113" s="122"/>
      <c r="G113" s="122">
        <v>-78302</v>
      </c>
      <c r="H113" s="122"/>
      <c r="I113" s="123">
        <v>-95678</v>
      </c>
      <c r="J113" s="122"/>
      <c r="K113" s="123">
        <v>-18184</v>
      </c>
    </row>
    <row r="114" spans="1:11" s="48" customFormat="1" ht="18" customHeight="1" x14ac:dyDescent="0.3">
      <c r="A114" s="134" t="s">
        <v>286</v>
      </c>
      <c r="B114" s="134"/>
      <c r="C114" s="120"/>
      <c r="D114" s="121"/>
      <c r="E114" s="122">
        <v>-15058998</v>
      </c>
      <c r="F114" s="122"/>
      <c r="G114" s="122">
        <v>-11876341</v>
      </c>
      <c r="H114" s="122"/>
      <c r="I114" s="123">
        <v>-4580915</v>
      </c>
      <c r="J114" s="122"/>
      <c r="K114" s="123">
        <v>-4339752</v>
      </c>
    </row>
    <row r="115" spans="1:11" s="48" customFormat="1" ht="18" customHeight="1" x14ac:dyDescent="0.3">
      <c r="A115" s="134" t="s">
        <v>287</v>
      </c>
      <c r="B115" s="134"/>
      <c r="C115" s="120"/>
      <c r="D115" s="121"/>
      <c r="E115" s="122">
        <v>-836604</v>
      </c>
      <c r="F115" s="122"/>
      <c r="G115" s="122">
        <v>-4943035</v>
      </c>
      <c r="H115" s="122"/>
      <c r="I115" s="123">
        <v>0</v>
      </c>
      <c r="J115" s="123"/>
      <c r="K115" s="123">
        <v>0</v>
      </c>
    </row>
    <row r="116" spans="1:11" s="48" customFormat="1" ht="18" customHeight="1" x14ac:dyDescent="0.3">
      <c r="A116" s="134" t="s">
        <v>288</v>
      </c>
      <c r="B116" s="134"/>
      <c r="C116" s="120"/>
      <c r="D116" s="121"/>
      <c r="E116" s="122"/>
      <c r="F116" s="118"/>
      <c r="G116" s="122"/>
      <c r="H116" s="122"/>
      <c r="I116" s="118"/>
      <c r="J116" s="122"/>
      <c r="K116" s="118"/>
    </row>
    <row r="117" spans="1:11" s="48" customFormat="1" ht="18" customHeight="1" x14ac:dyDescent="0.3">
      <c r="A117" s="134" t="s">
        <v>342</v>
      </c>
      <c r="B117" s="134"/>
      <c r="C117" s="120"/>
      <c r="D117" s="121"/>
      <c r="E117" s="122">
        <v>-5158808</v>
      </c>
      <c r="F117" s="122"/>
      <c r="G117" s="122">
        <v>-7968640</v>
      </c>
      <c r="H117" s="122"/>
      <c r="I117" s="123">
        <v>-5464403</v>
      </c>
      <c r="J117" s="122"/>
      <c r="K117" s="123">
        <v>-8412823</v>
      </c>
    </row>
    <row r="118" spans="1:11" s="48" customFormat="1" ht="18" customHeight="1" x14ac:dyDescent="0.3">
      <c r="A118" s="134" t="s">
        <v>289</v>
      </c>
      <c r="B118" s="134"/>
      <c r="C118" s="120"/>
      <c r="D118" s="121"/>
      <c r="E118" s="122">
        <v>0</v>
      </c>
      <c r="F118" s="122"/>
      <c r="G118" s="122">
        <v>170296</v>
      </c>
      <c r="H118" s="122"/>
      <c r="I118" s="123">
        <v>0</v>
      </c>
      <c r="J118" s="122"/>
      <c r="K118" s="123">
        <v>0</v>
      </c>
    </row>
    <row r="119" spans="1:11" s="48" customFormat="1" ht="18" customHeight="1" x14ac:dyDescent="0.3">
      <c r="A119" s="134" t="s">
        <v>396</v>
      </c>
      <c r="B119" s="134"/>
      <c r="C119" s="120">
        <v>4</v>
      </c>
      <c r="D119" s="121"/>
      <c r="E119" s="148">
        <v>-29789410</v>
      </c>
      <c r="F119" s="122"/>
      <c r="G119" s="148">
        <v>-3729</v>
      </c>
      <c r="H119" s="122"/>
      <c r="I119" s="129">
        <v>0</v>
      </c>
      <c r="J119" s="122"/>
      <c r="K119" s="129">
        <v>0</v>
      </c>
    </row>
    <row r="120" spans="1:11" s="48" customFormat="1" ht="18" customHeight="1" x14ac:dyDescent="0.3">
      <c r="A120" s="162" t="s">
        <v>397</v>
      </c>
      <c r="B120" s="118"/>
      <c r="C120" s="118"/>
      <c r="D120" s="118"/>
      <c r="E120" s="140">
        <f>SUM(E96:E119)</f>
        <v>-21109356</v>
      </c>
      <c r="F120" s="122"/>
      <c r="G120" s="140">
        <f>SUM(G96:G119)</f>
        <v>-8576668</v>
      </c>
      <c r="H120" s="186"/>
      <c r="I120" s="140">
        <f>SUM(I96:I119)</f>
        <v>-1812057</v>
      </c>
      <c r="J120" s="122"/>
      <c r="K120" s="140">
        <f>SUM(K96:K119)</f>
        <v>-23305862</v>
      </c>
    </row>
    <row r="121" spans="1:11" s="48" customFormat="1" ht="18" customHeight="1" x14ac:dyDescent="0.3">
      <c r="A121" s="134"/>
      <c r="B121" s="134"/>
      <c r="C121" s="120"/>
      <c r="D121" s="121"/>
      <c r="E121" s="122"/>
      <c r="F121" s="122"/>
      <c r="G121" s="122"/>
      <c r="H121" s="122"/>
      <c r="I121" s="122"/>
      <c r="J121" s="122"/>
      <c r="K121" s="122"/>
    </row>
    <row r="122" spans="1:11" s="48" customFormat="1" ht="18" customHeight="1" x14ac:dyDescent="0.3">
      <c r="A122" s="134" t="s">
        <v>415</v>
      </c>
      <c r="B122" s="153"/>
      <c r="C122" s="120"/>
      <c r="D122" s="188"/>
      <c r="E122" s="141"/>
      <c r="F122" s="141"/>
      <c r="G122" s="141"/>
      <c r="H122" s="141"/>
      <c r="I122" s="141"/>
      <c r="J122" s="141"/>
      <c r="K122" s="141"/>
    </row>
    <row r="123" spans="1:11" s="48" customFormat="1" ht="18" customHeight="1" x14ac:dyDescent="0.3">
      <c r="A123" s="134" t="s">
        <v>416</v>
      </c>
      <c r="B123" s="183"/>
      <c r="C123" s="120"/>
      <c r="D123" s="188"/>
      <c r="E123" s="141">
        <v>-8525446</v>
      </c>
      <c r="F123" s="141"/>
      <c r="G123" s="141">
        <v>-6840558</v>
      </c>
      <c r="H123" s="141"/>
      <c r="I123" s="141">
        <v>-449958</v>
      </c>
      <c r="J123" s="141"/>
      <c r="K123" s="141">
        <v>-154807</v>
      </c>
    </row>
    <row r="124" spans="1:11" s="48" customFormat="1" ht="18" customHeight="1" x14ac:dyDescent="0.3">
      <c r="A124" s="134" t="s">
        <v>290</v>
      </c>
      <c r="B124" s="183"/>
      <c r="C124" s="120"/>
      <c r="D124" s="188"/>
      <c r="E124" s="141"/>
      <c r="F124" s="141"/>
      <c r="G124" s="141"/>
      <c r="H124" s="141"/>
      <c r="I124" s="141"/>
      <c r="J124" s="141"/>
      <c r="K124" s="141"/>
    </row>
    <row r="125" spans="1:11" s="48" customFormat="1" ht="18" customHeight="1" x14ac:dyDescent="0.3">
      <c r="A125" s="134" t="s">
        <v>291</v>
      </c>
      <c r="B125" s="183"/>
      <c r="C125" s="120"/>
      <c r="D125" s="188"/>
      <c r="E125" s="189">
        <v>1514799</v>
      </c>
      <c r="F125" s="141"/>
      <c r="G125" s="189">
        <v>3235681</v>
      </c>
      <c r="H125" s="141"/>
      <c r="I125" s="142">
        <v>224</v>
      </c>
      <c r="J125" s="141"/>
      <c r="K125" s="142">
        <v>194</v>
      </c>
    </row>
    <row r="126" spans="1:11" s="48" customFormat="1" ht="21.25" customHeight="1" x14ac:dyDescent="0.3">
      <c r="A126" s="153" t="s">
        <v>414</v>
      </c>
      <c r="B126" s="170"/>
      <c r="C126" s="143"/>
      <c r="D126" s="143"/>
      <c r="E126" s="186">
        <f>SUM(E123,E125)</f>
        <v>-7010647</v>
      </c>
      <c r="F126" s="143"/>
      <c r="G126" s="186">
        <f>SUM(G123,G125)</f>
        <v>-3604877</v>
      </c>
      <c r="H126" s="143"/>
      <c r="I126" s="143">
        <f>SUM(I123,I125)</f>
        <v>-449734</v>
      </c>
      <c r="J126" s="143"/>
      <c r="K126" s="143">
        <f>SUM(K123,K125)</f>
        <v>-154613</v>
      </c>
    </row>
    <row r="127" spans="1:11" s="48" customFormat="1" ht="22.25" customHeight="1" x14ac:dyDescent="0.3">
      <c r="A127" s="118" t="s">
        <v>292</v>
      </c>
      <c r="B127" s="183"/>
      <c r="C127" s="120"/>
      <c r="D127" s="188"/>
      <c r="E127" s="189">
        <v>35285883</v>
      </c>
      <c r="F127" s="141"/>
      <c r="G127" s="189">
        <v>54406515</v>
      </c>
      <c r="H127" s="141"/>
      <c r="I127" s="142">
        <v>2678546</v>
      </c>
      <c r="J127" s="141"/>
      <c r="K127" s="142">
        <v>2812094</v>
      </c>
    </row>
    <row r="128" spans="1:11" s="48" customFormat="1" ht="20.25" customHeight="1" thickBot="1" x14ac:dyDescent="0.35">
      <c r="A128" s="162" t="s">
        <v>332</v>
      </c>
      <c r="B128" s="153"/>
      <c r="C128" s="163"/>
      <c r="D128" s="132"/>
      <c r="E128" s="144">
        <f>SUM(E126,E127)</f>
        <v>28275236</v>
      </c>
      <c r="F128" s="186"/>
      <c r="G128" s="144">
        <f>SUM(G126,G127)</f>
        <v>50801638</v>
      </c>
      <c r="H128" s="186"/>
      <c r="I128" s="144">
        <f>SUM(I126,I127)</f>
        <v>2228812</v>
      </c>
      <c r="J128" s="186"/>
      <c r="K128" s="144">
        <f>SUM(K126,K127)</f>
        <v>2657481</v>
      </c>
    </row>
    <row r="129" spans="1:11" s="48" customFormat="1" ht="19.5" customHeight="1" thickTop="1" x14ac:dyDescent="0.3">
      <c r="A129" s="134"/>
      <c r="B129" s="134"/>
      <c r="C129" s="120"/>
      <c r="D129" s="121"/>
      <c r="E129" s="122"/>
      <c r="F129" s="122"/>
      <c r="G129" s="122"/>
      <c r="H129" s="122"/>
      <c r="I129" s="122"/>
      <c r="J129" s="122"/>
      <c r="K129" s="122"/>
    </row>
    <row r="130" spans="1:11" s="48" customFormat="1" ht="17.5" x14ac:dyDescent="0.3">
      <c r="A130" s="149" t="s">
        <v>0</v>
      </c>
      <c r="B130" s="149"/>
      <c r="C130" s="120"/>
      <c r="D130" s="121"/>
      <c r="E130" s="122"/>
      <c r="F130" s="122"/>
      <c r="G130" s="122"/>
      <c r="H130" s="122"/>
      <c r="I130" s="122"/>
      <c r="J130" s="122"/>
      <c r="K130" s="122"/>
    </row>
    <row r="131" spans="1:11" s="48" customFormat="1" ht="17.5" x14ac:dyDescent="0.3">
      <c r="A131" s="149" t="s">
        <v>1</v>
      </c>
      <c r="B131" s="149"/>
      <c r="C131" s="120"/>
      <c r="D131" s="121"/>
      <c r="E131" s="122"/>
      <c r="F131" s="122"/>
      <c r="G131" s="122"/>
      <c r="H131" s="122"/>
      <c r="I131" s="122"/>
      <c r="J131" s="122"/>
      <c r="K131" s="122"/>
    </row>
    <row r="132" spans="1:11" s="48" customFormat="1" ht="15" x14ac:dyDescent="0.3">
      <c r="A132" s="178" t="s">
        <v>234</v>
      </c>
      <c r="B132" s="178"/>
      <c r="C132" s="120"/>
      <c r="D132" s="137"/>
      <c r="E132" s="137"/>
      <c r="F132" s="137"/>
      <c r="G132" s="137"/>
      <c r="H132" s="137"/>
      <c r="I132" s="137"/>
      <c r="J132" s="137"/>
      <c r="K132" s="137"/>
    </row>
    <row r="133" spans="1:11" s="48" customFormat="1" ht="21" customHeight="1" x14ac:dyDescent="0.3">
      <c r="A133" s="153"/>
      <c r="B133" s="153"/>
      <c r="C133" s="120"/>
      <c r="D133" s="137"/>
      <c r="E133" s="137"/>
      <c r="F133" s="137"/>
      <c r="G133" s="137"/>
      <c r="H133" s="137"/>
      <c r="I133" s="63"/>
      <c r="J133" s="50"/>
      <c r="K133" s="151" t="s">
        <v>3</v>
      </c>
    </row>
    <row r="134" spans="1:11" s="48" customFormat="1" ht="21" customHeight="1" x14ac:dyDescent="0.3">
      <c r="A134" s="153"/>
      <c r="B134" s="153"/>
      <c r="C134" s="120"/>
      <c r="D134" s="137"/>
      <c r="E134" s="303" t="s">
        <v>4</v>
      </c>
      <c r="F134" s="303"/>
      <c r="G134" s="303"/>
      <c r="H134" s="179"/>
      <c r="I134" s="303" t="s">
        <v>5</v>
      </c>
      <c r="J134" s="303"/>
      <c r="K134" s="303"/>
    </row>
    <row r="135" spans="1:11" s="48" customFormat="1" ht="21" customHeight="1" x14ac:dyDescent="0.3">
      <c r="A135" s="153"/>
      <c r="B135" s="153"/>
      <c r="C135" s="120"/>
      <c r="D135" s="137"/>
      <c r="E135" s="297" t="s">
        <v>6</v>
      </c>
      <c r="F135" s="297"/>
      <c r="G135" s="297"/>
      <c r="H135" s="179"/>
      <c r="I135" s="297" t="s">
        <v>6</v>
      </c>
      <c r="J135" s="297"/>
      <c r="K135" s="297"/>
    </row>
    <row r="136" spans="1:11" s="48" customFormat="1" ht="21" customHeight="1" x14ac:dyDescent="0.3">
      <c r="A136" s="153"/>
      <c r="B136" s="153"/>
      <c r="C136" s="120"/>
      <c r="D136" s="137"/>
      <c r="E136" s="300" t="s">
        <v>328</v>
      </c>
      <c r="F136" s="300"/>
      <c r="G136" s="300"/>
      <c r="H136" s="180"/>
      <c r="I136" s="300" t="s">
        <v>328</v>
      </c>
      <c r="J136" s="300"/>
      <c r="K136" s="300"/>
    </row>
    <row r="137" spans="1:11" s="48" customFormat="1" ht="21" customHeight="1" x14ac:dyDescent="0.3">
      <c r="A137" s="153"/>
      <c r="B137" s="153"/>
      <c r="C137" s="137"/>
      <c r="D137" s="137"/>
      <c r="E137" s="301" t="s">
        <v>8</v>
      </c>
      <c r="F137" s="302"/>
      <c r="G137" s="302"/>
      <c r="H137" s="180"/>
      <c r="I137" s="301" t="s">
        <v>8</v>
      </c>
      <c r="J137" s="302"/>
      <c r="K137" s="302"/>
    </row>
    <row r="138" spans="1:11" s="48" customFormat="1" ht="21" customHeight="1" x14ac:dyDescent="0.3">
      <c r="A138" s="153"/>
      <c r="B138" s="153"/>
      <c r="C138" s="120"/>
      <c r="D138" s="137"/>
      <c r="E138" s="286">
        <v>2022</v>
      </c>
      <c r="F138" s="180"/>
      <c r="G138" s="286">
        <v>2021</v>
      </c>
      <c r="H138" s="180"/>
      <c r="I138" s="286">
        <v>2022</v>
      </c>
      <c r="J138" s="180"/>
      <c r="K138" s="286">
        <v>2021</v>
      </c>
    </row>
    <row r="139" spans="1:11" s="48" customFormat="1" ht="18" customHeight="1" x14ac:dyDescent="0.3">
      <c r="A139" s="159" t="s">
        <v>293</v>
      </c>
      <c r="B139" s="159"/>
      <c r="C139" s="120"/>
      <c r="D139" s="121"/>
      <c r="E139" s="124"/>
      <c r="F139" s="124"/>
      <c r="G139" s="124"/>
      <c r="H139" s="124"/>
      <c r="I139" s="124"/>
      <c r="J139" s="124"/>
      <c r="K139" s="124"/>
    </row>
    <row r="140" spans="1:11" s="48" customFormat="1" ht="18" customHeight="1" x14ac:dyDescent="0.3">
      <c r="A140" s="159" t="s">
        <v>294</v>
      </c>
      <c r="B140" s="159"/>
      <c r="C140" s="120"/>
      <c r="D140" s="121"/>
      <c r="E140" s="124"/>
      <c r="F140" s="124"/>
      <c r="G140" s="124"/>
      <c r="H140" s="124"/>
      <c r="I140" s="124"/>
      <c r="J140" s="124"/>
      <c r="K140" s="124"/>
    </row>
    <row r="141" spans="1:11" s="48" customFormat="1" ht="18" customHeight="1" x14ac:dyDescent="0.3">
      <c r="A141" s="190" t="s">
        <v>295</v>
      </c>
      <c r="B141" s="162" t="s">
        <v>14</v>
      </c>
      <c r="C141" s="120"/>
      <c r="D141" s="121"/>
      <c r="E141" s="124"/>
      <c r="F141" s="124"/>
      <c r="G141" s="124"/>
      <c r="H141" s="124"/>
      <c r="I141" s="124"/>
      <c r="J141" s="124"/>
      <c r="K141" s="124"/>
    </row>
    <row r="142" spans="1:11" s="48" customFormat="1" ht="18" customHeight="1" x14ac:dyDescent="0.3">
      <c r="A142" s="118"/>
      <c r="B142" s="171" t="s">
        <v>296</v>
      </c>
      <c r="C142" s="120"/>
      <c r="D142" s="121"/>
      <c r="E142" s="122"/>
      <c r="F142" s="122"/>
      <c r="G142" s="122"/>
      <c r="H142" s="122"/>
      <c r="I142" s="122"/>
      <c r="J142" s="122"/>
      <c r="K142" s="122"/>
    </row>
    <row r="143" spans="1:11" s="48" customFormat="1" ht="18" customHeight="1" x14ac:dyDescent="0.3">
      <c r="A143" s="118"/>
      <c r="B143" s="134" t="s">
        <v>14</v>
      </c>
      <c r="C143" s="120"/>
      <c r="D143" s="121"/>
      <c r="E143" s="145">
        <v>31012325</v>
      </c>
      <c r="F143" s="122"/>
      <c r="G143" s="145">
        <v>52798888</v>
      </c>
      <c r="H143" s="122"/>
      <c r="I143" s="145">
        <v>2228812</v>
      </c>
      <c r="J143" s="122"/>
      <c r="K143" s="145">
        <v>2657481</v>
      </c>
    </row>
    <row r="144" spans="1:11" s="48" customFormat="1" ht="18" customHeight="1" x14ac:dyDescent="0.3">
      <c r="A144" s="118"/>
      <c r="B144" s="134" t="s">
        <v>297</v>
      </c>
      <c r="C144" s="120"/>
      <c r="D144" s="121"/>
      <c r="E144" s="145">
        <v>-2737089</v>
      </c>
      <c r="F144" s="122"/>
      <c r="G144" s="145">
        <v>-1997250</v>
      </c>
      <c r="H144" s="122"/>
      <c r="I144" s="123">
        <v>0</v>
      </c>
      <c r="J144" s="122"/>
      <c r="K144" s="123">
        <v>0</v>
      </c>
    </row>
    <row r="145" spans="1:11" s="48" customFormat="1" ht="18" customHeight="1" thickBot="1" x14ac:dyDescent="0.35">
      <c r="A145" s="162"/>
      <c r="B145" s="153" t="s">
        <v>298</v>
      </c>
      <c r="C145" s="163"/>
      <c r="D145" s="132"/>
      <c r="E145" s="144">
        <f>SUM(E143:E144)</f>
        <v>28275236</v>
      </c>
      <c r="F145" s="186"/>
      <c r="G145" s="144">
        <f>SUM(G143:G144)</f>
        <v>50801638</v>
      </c>
      <c r="H145" s="186"/>
      <c r="I145" s="144">
        <f>SUM(I143:I144)</f>
        <v>2228812</v>
      </c>
      <c r="J145" s="186"/>
      <c r="K145" s="144">
        <f>SUM(K143:K144)</f>
        <v>2657481</v>
      </c>
    </row>
    <row r="146" spans="1:11" s="48" customFormat="1" ht="9.75" customHeight="1" thickTop="1" x14ac:dyDescent="0.3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</row>
    <row r="147" spans="1:11" ht="18" customHeight="1" x14ac:dyDescent="0.3">
      <c r="A147" s="190" t="s">
        <v>299</v>
      </c>
      <c r="B147" s="190" t="s">
        <v>300</v>
      </c>
      <c r="D147" s="118"/>
      <c r="E147" s="118"/>
      <c r="F147" s="118"/>
      <c r="G147" s="118"/>
      <c r="H147" s="118"/>
      <c r="I147" s="118"/>
      <c r="J147" s="118"/>
      <c r="K147" s="118"/>
    </row>
    <row r="148" spans="1:11" ht="9" customHeight="1" x14ac:dyDescent="0.3">
      <c r="A148" s="190"/>
      <c r="B148" s="190"/>
      <c r="D148" s="118"/>
      <c r="E148" s="118"/>
      <c r="F148" s="118"/>
      <c r="G148" s="118"/>
      <c r="H148" s="118"/>
      <c r="I148" s="118"/>
      <c r="J148" s="118"/>
      <c r="K148" s="118"/>
    </row>
    <row r="149" spans="1:11" s="48" customFormat="1" ht="18" customHeight="1" x14ac:dyDescent="0.3">
      <c r="A149" s="118"/>
      <c r="B149" s="117" t="s">
        <v>402</v>
      </c>
      <c r="C149" s="117"/>
      <c r="D149" s="117"/>
      <c r="E149" s="117"/>
      <c r="F149" s="117"/>
      <c r="G149" s="117"/>
      <c r="H149" s="117"/>
      <c r="I149" s="117"/>
      <c r="J149" s="118"/>
      <c r="K149" s="118"/>
    </row>
    <row r="150" spans="1:11" s="48" customFormat="1" ht="18" customHeight="1" x14ac:dyDescent="0.3">
      <c r="A150" s="118"/>
      <c r="B150" s="119" t="s">
        <v>401</v>
      </c>
      <c r="C150" s="120"/>
      <c r="D150" s="121"/>
      <c r="E150" s="122"/>
      <c r="F150" s="122"/>
      <c r="G150" s="122"/>
      <c r="H150" s="122"/>
      <c r="I150" s="122"/>
      <c r="J150" s="122"/>
      <c r="K150" s="122"/>
    </row>
    <row r="151" spans="1:11" x14ac:dyDescent="0.3">
      <c r="A151" s="134"/>
      <c r="B151" s="134"/>
      <c r="D151" s="118"/>
      <c r="E151" s="118"/>
      <c r="F151" s="118"/>
      <c r="G151" s="118"/>
      <c r="H151" s="118"/>
      <c r="I151" s="118"/>
    </row>
    <row r="152" spans="1:11" ht="18" customHeight="1" x14ac:dyDescent="0.3">
      <c r="A152" s="258"/>
      <c r="B152" s="48" t="s">
        <v>406</v>
      </c>
      <c r="C152" s="46"/>
      <c r="D152" s="62"/>
      <c r="E152" s="62"/>
      <c r="F152" s="62"/>
      <c r="G152" s="62"/>
      <c r="H152" s="62"/>
      <c r="I152" s="62"/>
      <c r="J152" s="62"/>
      <c r="K152" s="62"/>
    </row>
    <row r="153" spans="1:11" ht="18" customHeight="1" x14ac:dyDescent="0.3">
      <c r="A153" s="258"/>
      <c r="B153" s="48" t="s">
        <v>413</v>
      </c>
      <c r="C153" s="46"/>
      <c r="D153" s="62"/>
      <c r="E153" s="62"/>
      <c r="F153" s="62"/>
      <c r="G153" s="62"/>
      <c r="H153" s="62"/>
      <c r="I153" s="62"/>
      <c r="J153" s="62"/>
      <c r="K153" s="62"/>
    </row>
    <row r="154" spans="1:11" ht="18" customHeight="1" x14ac:dyDescent="0.3">
      <c r="A154" s="258"/>
      <c r="B154" s="48" t="s">
        <v>405</v>
      </c>
      <c r="C154" s="46"/>
      <c r="D154" s="62"/>
      <c r="E154" s="62"/>
      <c r="F154" s="62"/>
      <c r="G154" s="62"/>
      <c r="H154" s="62"/>
      <c r="I154" s="62"/>
      <c r="J154" s="62"/>
      <c r="K154" s="62"/>
    </row>
    <row r="155" spans="1:11" s="48" customFormat="1" ht="9.75" customHeight="1" x14ac:dyDescent="0.3"/>
    <row r="156" spans="1:11" ht="18" customHeight="1" x14ac:dyDescent="0.3">
      <c r="A156" s="238"/>
      <c r="B156" s="238" t="s">
        <v>407</v>
      </c>
      <c r="C156" s="46"/>
      <c r="D156" s="48"/>
      <c r="E156" s="48"/>
      <c r="F156" s="48"/>
      <c r="G156" s="48"/>
      <c r="H156" s="48"/>
      <c r="I156" s="48"/>
      <c r="J156" s="62"/>
      <c r="K156" s="62"/>
    </row>
    <row r="157" spans="1:11" ht="18" customHeight="1" x14ac:dyDescent="0.3">
      <c r="A157" s="238"/>
      <c r="B157" s="238" t="s">
        <v>408</v>
      </c>
      <c r="C157" s="46"/>
      <c r="D157" s="48"/>
      <c r="E157" s="48"/>
      <c r="F157" s="48"/>
      <c r="G157" s="48"/>
      <c r="H157" s="48"/>
      <c r="I157" s="48"/>
      <c r="J157" s="62"/>
      <c r="K157" s="62"/>
    </row>
    <row r="158" spans="1:11" ht="18" customHeight="1" x14ac:dyDescent="0.3">
      <c r="A158" s="238"/>
      <c r="B158" s="238" t="s">
        <v>403</v>
      </c>
      <c r="C158" s="46"/>
      <c r="D158" s="48"/>
      <c r="E158" s="48"/>
      <c r="F158" s="48"/>
      <c r="G158" s="48"/>
      <c r="H158" s="48"/>
      <c r="I158" s="48"/>
      <c r="J158" s="62"/>
      <c r="K158" s="62"/>
    </row>
    <row r="159" spans="1:11" s="48" customFormat="1" ht="9.75" customHeight="1" x14ac:dyDescent="0.3"/>
    <row r="160" spans="1:11" ht="18" customHeight="1" x14ac:dyDescent="0.3">
      <c r="A160" s="238"/>
      <c r="B160" s="238" t="s">
        <v>409</v>
      </c>
      <c r="C160" s="46"/>
      <c r="D160" s="48"/>
      <c r="E160" s="48"/>
      <c r="F160" s="48"/>
      <c r="G160" s="48"/>
      <c r="H160" s="48"/>
      <c r="I160" s="48"/>
      <c r="J160" s="62"/>
      <c r="K160" s="62"/>
    </row>
    <row r="161" spans="1:11" ht="18" customHeight="1" x14ac:dyDescent="0.3">
      <c r="A161" s="238"/>
      <c r="B161" s="238" t="s">
        <v>410</v>
      </c>
      <c r="C161" s="46"/>
      <c r="D161" s="48"/>
      <c r="E161" s="48"/>
      <c r="F161" s="48"/>
      <c r="G161" s="48"/>
      <c r="H161" s="48"/>
      <c r="I161" s="48"/>
      <c r="J161" s="62"/>
      <c r="K161" s="62"/>
    </row>
    <row r="162" spans="1:11" s="48" customFormat="1" ht="9.75" customHeight="1" x14ac:dyDescent="0.3"/>
    <row r="163" spans="1:11" ht="18" customHeight="1" x14ac:dyDescent="0.3">
      <c r="A163" s="238"/>
      <c r="B163" s="238" t="s">
        <v>411</v>
      </c>
      <c r="C163" s="46"/>
      <c r="D163" s="48"/>
      <c r="E163" s="48"/>
      <c r="F163" s="48"/>
      <c r="G163" s="48"/>
      <c r="H163" s="48"/>
      <c r="I163" s="48"/>
      <c r="J163" s="62"/>
      <c r="K163" s="62"/>
    </row>
    <row r="164" spans="1:11" ht="18" customHeight="1" x14ac:dyDescent="0.3">
      <c r="A164" s="258"/>
      <c r="B164" s="238" t="s">
        <v>412</v>
      </c>
      <c r="C164" s="46"/>
      <c r="D164" s="62"/>
      <c r="E164" s="62"/>
      <c r="F164" s="62"/>
      <c r="G164" s="62"/>
      <c r="H164" s="62"/>
      <c r="I164" s="62"/>
      <c r="J164" s="62"/>
      <c r="K164" s="62"/>
    </row>
    <row r="165" spans="1:11" ht="18" customHeight="1" x14ac:dyDescent="0.3">
      <c r="A165" s="258"/>
      <c r="B165" s="238" t="s">
        <v>404</v>
      </c>
      <c r="C165" s="46"/>
      <c r="D165" s="62"/>
      <c r="E165" s="48"/>
      <c r="F165" s="62"/>
      <c r="G165" s="62"/>
      <c r="H165" s="62"/>
      <c r="I165" s="62"/>
      <c r="J165" s="62"/>
      <c r="K165" s="62"/>
    </row>
    <row r="166" spans="1:11" ht="18" customHeight="1" x14ac:dyDescent="0.3">
      <c r="A166" s="258"/>
      <c r="B166" s="238"/>
      <c r="C166" s="46"/>
      <c r="D166" s="62"/>
      <c r="E166" s="48"/>
      <c r="F166" s="62"/>
      <c r="G166" s="62"/>
      <c r="H166" s="62"/>
      <c r="I166" s="62"/>
      <c r="J166" s="62"/>
      <c r="K166" s="62"/>
    </row>
    <row r="167" spans="1:11" ht="18" customHeight="1" x14ac:dyDescent="0.3">
      <c r="A167" s="134"/>
      <c r="B167" s="134"/>
      <c r="D167" s="118"/>
      <c r="E167" s="118"/>
      <c r="F167" s="118"/>
      <c r="G167" s="118"/>
      <c r="H167" s="118"/>
      <c r="I167" s="118"/>
    </row>
    <row r="168" spans="1:11" ht="18" customHeight="1" x14ac:dyDescent="0.3">
      <c r="A168" s="134"/>
      <c r="B168" s="134"/>
      <c r="D168" s="118"/>
      <c r="E168" s="118"/>
      <c r="F168" s="118"/>
      <c r="G168" s="118"/>
      <c r="H168" s="118"/>
      <c r="I168" s="118"/>
    </row>
    <row r="169" spans="1:11" ht="18" customHeight="1" x14ac:dyDescent="0.3">
      <c r="A169" s="134"/>
      <c r="B169" s="182"/>
      <c r="D169" s="118"/>
      <c r="E169" s="118"/>
      <c r="F169" s="118"/>
      <c r="G169" s="118"/>
      <c r="H169" s="118"/>
      <c r="I169" s="118"/>
    </row>
    <row r="170" spans="1:11" ht="18" customHeight="1" x14ac:dyDescent="0.3">
      <c r="B170" s="182"/>
    </row>
    <row r="171" spans="1:11" ht="18" customHeight="1" x14ac:dyDescent="0.3"/>
    <row r="172" spans="1:11" ht="17.5" customHeight="1" x14ac:dyDescent="0.3">
      <c r="A172" s="134"/>
      <c r="B172" s="134"/>
      <c r="D172" s="118"/>
      <c r="E172" s="118"/>
      <c r="F172" s="118"/>
      <c r="G172" s="118"/>
      <c r="H172" s="118"/>
      <c r="I172" s="118"/>
    </row>
    <row r="173" spans="1:11" ht="17.5" customHeight="1" x14ac:dyDescent="0.3">
      <c r="B173" s="134"/>
    </row>
    <row r="174" spans="1:11" ht="17.5" customHeight="1" x14ac:dyDescent="0.3">
      <c r="B174" s="191"/>
    </row>
    <row r="175" spans="1:11" ht="17.5" customHeight="1" x14ac:dyDescent="0.3"/>
  </sheetData>
  <mergeCells count="34">
    <mergeCell ref="E5:G5"/>
    <mergeCell ref="I5:K5"/>
    <mergeCell ref="E6:G6"/>
    <mergeCell ref="I6:K6"/>
    <mergeCell ref="E7:G7"/>
    <mergeCell ref="I7:K7"/>
    <mergeCell ref="E8:G8"/>
    <mergeCell ref="I8:K8"/>
    <mergeCell ref="A10:D10"/>
    <mergeCell ref="E47:G47"/>
    <mergeCell ref="I47:K47"/>
    <mergeCell ref="E48:G48"/>
    <mergeCell ref="I48:K48"/>
    <mergeCell ref="E49:G49"/>
    <mergeCell ref="I49:K49"/>
    <mergeCell ref="E50:G50"/>
    <mergeCell ref="I50:K50"/>
    <mergeCell ref="A52:E52"/>
    <mergeCell ref="E91:G91"/>
    <mergeCell ref="I91:K91"/>
    <mergeCell ref="E92:G92"/>
    <mergeCell ref="I92:K92"/>
    <mergeCell ref="E93:G93"/>
    <mergeCell ref="I93:K93"/>
    <mergeCell ref="E94:G94"/>
    <mergeCell ref="I94:K94"/>
    <mergeCell ref="E137:G137"/>
    <mergeCell ref="I137:K137"/>
    <mergeCell ref="E134:G134"/>
    <mergeCell ref="I134:K134"/>
    <mergeCell ref="E135:G135"/>
    <mergeCell ref="I135:K135"/>
    <mergeCell ref="E136:G136"/>
    <mergeCell ref="I136:K136"/>
  </mergeCells>
  <pageMargins left="0.8" right="0.8" top="0.48" bottom="0.5" header="0.5" footer="0.5"/>
  <pageSetup paperSize="9" scale="79" firstPageNumber="14" fitToHeight="3" orientation="portrait" useFirstPageNumber="1" r:id="rId1"/>
  <headerFooter>
    <oddFooter>&amp;L The accompanying notes are an integral part of these financial statements.
&amp;C&amp;P</oddFooter>
  </headerFooter>
  <rowBreaks count="3" manualBreakCount="3">
    <brk id="42" max="10" man="1"/>
    <brk id="86" max="10" man="1"/>
    <brk id="129" max="10" man="1"/>
  </rowBreaks>
  <customProperties>
    <customPr name="EpmWorksheetKeyString_GUID" r:id="rId2"/>
  </customProperties>
  <ignoredErrors>
    <ignoredError sqref="E120 G120:K120 E42:K42" formulaRange="1"/>
    <ignoredError sqref="A141:A1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zoomScaleNormal="100" zoomScaleSheetLayoutView="85" zoomScalePageLayoutView="70" workbookViewId="0">
      <selection activeCell="I23" sqref="I23"/>
    </sheetView>
  </sheetViews>
  <sheetFormatPr defaultColWidth="9.08984375" defaultRowHeight="20.25" customHeight="1" x14ac:dyDescent="0.3"/>
  <cols>
    <col min="1" max="1" width="3.453125" style="2" customWidth="1"/>
    <col min="2" max="2" width="29.90625" style="2" customWidth="1"/>
    <col min="3" max="3" width="4.08984375" style="22" customWidth="1"/>
    <col min="4" max="4" width="1.453125" style="1" customWidth="1"/>
    <col min="5" max="5" width="13.453125" style="1" customWidth="1"/>
    <col min="6" max="6" width="1.453125" style="1" customWidth="1"/>
    <col min="7" max="7" width="13.453125" style="1" customWidth="1"/>
    <col min="8" max="8" width="1.453125" style="1" customWidth="1"/>
    <col min="9" max="9" width="13.08984375" style="1" customWidth="1"/>
    <col min="10" max="10" width="1.453125" style="1" customWidth="1"/>
    <col min="11" max="11" width="13.08984375" style="1" customWidth="1"/>
    <col min="12" max="16384" width="9.08984375" style="1"/>
  </cols>
  <sheetData>
    <row r="1" spans="1:11" ht="20.25" customHeight="1" x14ac:dyDescent="0.35">
      <c r="A1" s="23" t="s">
        <v>0</v>
      </c>
      <c r="B1" s="23"/>
      <c r="C1" s="23"/>
      <c r="D1" s="23"/>
      <c r="E1" s="23"/>
      <c r="F1" s="23"/>
      <c r="G1" s="23"/>
    </row>
    <row r="2" spans="1:11" ht="20.25" customHeight="1" x14ac:dyDescent="0.35">
      <c r="A2" s="23" t="s">
        <v>1</v>
      </c>
      <c r="B2" s="23"/>
      <c r="C2" s="23"/>
      <c r="D2" s="23"/>
      <c r="E2" s="23"/>
      <c r="F2" s="23"/>
      <c r="G2" s="23"/>
    </row>
    <row r="3" spans="1:11" ht="20.25" customHeight="1" x14ac:dyDescent="0.35">
      <c r="A3" s="24" t="s">
        <v>93</v>
      </c>
      <c r="B3" s="24"/>
      <c r="C3" s="36"/>
      <c r="D3" s="37"/>
      <c r="E3" s="37"/>
      <c r="F3" s="37"/>
      <c r="G3" s="37"/>
    </row>
    <row r="4" spans="1:11" ht="20.25" customHeight="1" x14ac:dyDescent="0.3">
      <c r="K4" s="15" t="s">
        <v>3</v>
      </c>
    </row>
    <row r="5" spans="1:11" ht="20.25" customHeight="1" x14ac:dyDescent="0.3">
      <c r="A5" s="13"/>
      <c r="B5" s="13"/>
      <c r="E5" s="308" t="s">
        <v>4</v>
      </c>
      <c r="F5" s="308"/>
      <c r="G5" s="308"/>
      <c r="H5" s="25"/>
      <c r="I5" s="308" t="s">
        <v>5</v>
      </c>
      <c r="J5" s="308"/>
      <c r="K5" s="308"/>
    </row>
    <row r="6" spans="1:11" ht="20.25" customHeight="1" x14ac:dyDescent="0.3">
      <c r="A6" s="13"/>
      <c r="B6" s="13"/>
      <c r="E6" s="307" t="s">
        <v>6</v>
      </c>
      <c r="F6" s="307"/>
      <c r="G6" s="307"/>
      <c r="H6" s="25"/>
      <c r="I6" s="307" t="s">
        <v>6</v>
      </c>
      <c r="J6" s="307"/>
      <c r="K6" s="307"/>
    </row>
    <row r="7" spans="1:11" ht="20.25" customHeight="1" x14ac:dyDescent="0.3">
      <c r="A7" s="13"/>
      <c r="B7" s="13"/>
      <c r="E7" s="305" t="s">
        <v>94</v>
      </c>
      <c r="F7" s="305"/>
      <c r="G7" s="305"/>
      <c r="H7" s="26"/>
      <c r="I7" s="305" t="s">
        <v>94</v>
      </c>
      <c r="J7" s="305"/>
      <c r="K7" s="305"/>
    </row>
    <row r="8" spans="1:11" ht="20.25" customHeight="1" x14ac:dyDescent="0.3">
      <c r="A8" s="1"/>
      <c r="B8" s="1"/>
      <c r="C8" s="1"/>
      <c r="E8" s="306" t="s">
        <v>301</v>
      </c>
      <c r="F8" s="306"/>
      <c r="G8" s="306"/>
      <c r="H8" s="26"/>
      <c r="I8" s="306" t="s">
        <v>301</v>
      </c>
      <c r="J8" s="306"/>
      <c r="K8" s="306"/>
    </row>
    <row r="9" spans="1:11" ht="20.25" customHeight="1" x14ac:dyDescent="0.3">
      <c r="A9" s="13"/>
      <c r="B9" s="13"/>
      <c r="C9" s="22" t="s">
        <v>10</v>
      </c>
      <c r="E9" s="38" t="s">
        <v>302</v>
      </c>
      <c r="F9" s="26"/>
      <c r="G9" s="38" t="s">
        <v>303</v>
      </c>
      <c r="H9" s="26"/>
      <c r="I9" s="38" t="s">
        <v>302</v>
      </c>
      <c r="J9" s="26"/>
      <c r="K9" s="38" t="s">
        <v>303</v>
      </c>
    </row>
    <row r="10" spans="1:11" ht="20.25" customHeight="1" x14ac:dyDescent="0.3">
      <c r="A10" s="27" t="s">
        <v>95</v>
      </c>
      <c r="B10" s="27"/>
      <c r="D10" s="28"/>
      <c r="E10" s="3"/>
      <c r="F10" s="3"/>
      <c r="G10" s="3"/>
      <c r="H10" s="3"/>
      <c r="I10" s="3"/>
      <c r="J10" s="3"/>
      <c r="K10" s="3"/>
    </row>
    <row r="11" spans="1:11" ht="20.25" customHeight="1" x14ac:dyDescent="0.3">
      <c r="A11" s="2" t="s">
        <v>96</v>
      </c>
      <c r="C11" s="22">
        <v>3</v>
      </c>
      <c r="D11" s="28"/>
      <c r="E11" s="4">
        <v>105512574</v>
      </c>
      <c r="F11" s="4"/>
      <c r="G11" s="4">
        <v>96224274</v>
      </c>
      <c r="H11" s="4"/>
      <c r="I11" s="4">
        <v>6539585</v>
      </c>
      <c r="J11" s="4"/>
      <c r="K11" s="4">
        <v>5161254</v>
      </c>
    </row>
    <row r="12" spans="1:11" ht="20.25" customHeight="1" x14ac:dyDescent="0.3">
      <c r="A12" s="2" t="s">
        <v>98</v>
      </c>
      <c r="D12" s="28"/>
      <c r="E12" s="4">
        <v>133391</v>
      </c>
      <c r="F12" s="4"/>
      <c r="G12" s="4">
        <v>154711</v>
      </c>
      <c r="H12" s="4"/>
      <c r="I12" s="4">
        <v>1020677</v>
      </c>
      <c r="J12" s="4"/>
      <c r="K12" s="4">
        <v>729182</v>
      </c>
    </row>
    <row r="13" spans="1:11" ht="20.25" customHeight="1" x14ac:dyDescent="0.3">
      <c r="A13" s="16" t="s">
        <v>99</v>
      </c>
      <c r="C13" s="22">
        <v>6</v>
      </c>
      <c r="D13" s="28"/>
      <c r="E13" s="12" t="s">
        <v>266</v>
      </c>
      <c r="F13" s="4"/>
      <c r="G13" s="12" t="s">
        <v>266</v>
      </c>
      <c r="H13" s="4"/>
      <c r="I13" s="4">
        <v>2025000</v>
      </c>
      <c r="J13" s="4"/>
      <c r="K13" s="4">
        <v>2925000</v>
      </c>
    </row>
    <row r="14" spans="1:11" ht="20.25" customHeight="1" x14ac:dyDescent="0.3">
      <c r="A14" s="16" t="s">
        <v>100</v>
      </c>
      <c r="D14" s="28"/>
      <c r="E14" s="12">
        <v>67415</v>
      </c>
      <c r="F14" s="4"/>
      <c r="G14" s="12" t="s">
        <v>266</v>
      </c>
      <c r="H14" s="4"/>
      <c r="I14" s="4">
        <v>104289</v>
      </c>
      <c r="J14" s="4"/>
      <c r="K14" s="12" t="s">
        <v>266</v>
      </c>
    </row>
    <row r="15" spans="1:11" ht="20.25" customHeight="1" x14ac:dyDescent="0.3">
      <c r="A15" s="16" t="s">
        <v>304</v>
      </c>
      <c r="C15" s="22" t="s">
        <v>305</v>
      </c>
      <c r="D15" s="28"/>
      <c r="E15" s="8">
        <v>903210</v>
      </c>
      <c r="F15" s="4"/>
      <c r="G15" s="8">
        <v>2504963</v>
      </c>
      <c r="H15" s="4"/>
      <c r="I15" s="12">
        <v>0</v>
      </c>
      <c r="J15" s="4"/>
      <c r="K15" s="12" t="s">
        <v>266</v>
      </c>
    </row>
    <row r="16" spans="1:11" ht="20.25" customHeight="1" x14ac:dyDescent="0.3">
      <c r="A16" s="2" t="s">
        <v>102</v>
      </c>
      <c r="D16" s="28"/>
      <c r="E16" s="4">
        <v>492722</v>
      </c>
      <c r="F16" s="4"/>
      <c r="G16" s="4">
        <v>1197825</v>
      </c>
      <c r="H16" s="4"/>
      <c r="I16" s="4">
        <v>10992</v>
      </c>
      <c r="J16" s="4"/>
      <c r="K16" s="4">
        <v>9677</v>
      </c>
    </row>
    <row r="17" spans="1:11" ht="20.25" customHeight="1" x14ac:dyDescent="0.3">
      <c r="A17" s="13" t="s">
        <v>103</v>
      </c>
      <c r="B17" s="13"/>
      <c r="D17" s="28"/>
      <c r="E17" s="29">
        <f>SUM(E11:E16)</f>
        <v>107109312</v>
      </c>
      <c r="F17" s="5"/>
      <c r="G17" s="29">
        <f>SUM(G11:G16)</f>
        <v>100081773</v>
      </c>
      <c r="H17" s="5"/>
      <c r="I17" s="29">
        <f>SUM(I11:I16)</f>
        <v>9700543</v>
      </c>
      <c r="J17" s="5"/>
      <c r="K17" s="29">
        <f>SUM(K11:K16)</f>
        <v>8825113</v>
      </c>
    </row>
    <row r="18" spans="1:11" ht="12.75" customHeight="1" x14ac:dyDescent="0.3">
      <c r="A18" s="13"/>
      <c r="B18" s="13"/>
      <c r="D18" s="28"/>
      <c r="E18" s="30"/>
      <c r="F18" s="3"/>
      <c r="G18" s="30"/>
      <c r="H18" s="5"/>
      <c r="I18" s="30"/>
      <c r="J18" s="3"/>
      <c r="K18" s="30"/>
    </row>
    <row r="19" spans="1:11" ht="20.25" customHeight="1" x14ac:dyDescent="0.3">
      <c r="A19" s="27" t="s">
        <v>104</v>
      </c>
      <c r="B19" s="27"/>
      <c r="D19" s="28"/>
      <c r="E19" s="30"/>
      <c r="F19" s="3"/>
      <c r="G19" s="30"/>
      <c r="H19" s="5"/>
      <c r="I19" s="30"/>
      <c r="J19" s="3"/>
      <c r="K19" s="30"/>
    </row>
    <row r="20" spans="1:11" ht="20.25" customHeight="1" x14ac:dyDescent="0.3">
      <c r="A20" s="2" t="s">
        <v>105</v>
      </c>
      <c r="D20" s="28"/>
      <c r="E20" s="4">
        <v>88986875</v>
      </c>
      <c r="F20" s="3"/>
      <c r="G20" s="4">
        <v>84068138</v>
      </c>
      <c r="H20" s="4"/>
      <c r="I20" s="4">
        <v>5875007</v>
      </c>
      <c r="J20" s="4"/>
      <c r="K20" s="4">
        <v>5539518</v>
      </c>
    </row>
    <row r="21" spans="1:11" ht="20.25" customHeight="1" x14ac:dyDescent="0.3">
      <c r="A21" s="16" t="s">
        <v>136</v>
      </c>
      <c r="D21" s="28"/>
      <c r="E21" s="4"/>
      <c r="F21" s="3"/>
      <c r="G21" s="4"/>
      <c r="H21" s="4"/>
      <c r="I21" s="4"/>
      <c r="J21" s="4"/>
      <c r="K21" s="4"/>
    </row>
    <row r="22" spans="1:11" ht="20.25" customHeight="1" x14ac:dyDescent="0.3">
      <c r="A22" s="16" t="s">
        <v>108</v>
      </c>
      <c r="D22" s="28"/>
      <c r="E22" s="4">
        <v>-675333</v>
      </c>
      <c r="F22" s="3"/>
      <c r="G22" s="4">
        <v>131608</v>
      </c>
      <c r="H22" s="4"/>
      <c r="I22" s="4">
        <v>0</v>
      </c>
      <c r="J22" s="4"/>
      <c r="K22" s="4">
        <v>0</v>
      </c>
    </row>
    <row r="23" spans="1:11" ht="20.25" customHeight="1" x14ac:dyDescent="0.3">
      <c r="A23" s="2" t="s">
        <v>306</v>
      </c>
      <c r="D23" s="28"/>
      <c r="E23" s="4">
        <v>4530171</v>
      </c>
      <c r="F23" s="3"/>
      <c r="G23" s="4">
        <v>4587749</v>
      </c>
      <c r="H23" s="4"/>
      <c r="I23" s="4">
        <v>236391</v>
      </c>
      <c r="J23" s="4"/>
      <c r="K23" s="4">
        <v>220454</v>
      </c>
    </row>
    <row r="24" spans="1:11" ht="20.25" customHeight="1" x14ac:dyDescent="0.3">
      <c r="A24" s="2" t="s">
        <v>107</v>
      </c>
      <c r="D24" s="28"/>
      <c r="E24" s="4">
        <v>6372348</v>
      </c>
      <c r="F24" s="3"/>
      <c r="G24" s="4">
        <v>5606457</v>
      </c>
      <c r="H24" s="4"/>
      <c r="I24" s="4">
        <v>796503</v>
      </c>
      <c r="J24" s="4"/>
      <c r="K24" s="4">
        <v>801887</v>
      </c>
    </row>
    <row r="25" spans="1:11" ht="20.25" customHeight="1" x14ac:dyDescent="0.3">
      <c r="A25" s="16" t="s">
        <v>307</v>
      </c>
      <c r="D25" s="28"/>
      <c r="E25" s="45">
        <v>0</v>
      </c>
      <c r="F25" s="3"/>
      <c r="G25" s="4">
        <v>193463</v>
      </c>
      <c r="H25" s="4"/>
      <c r="I25" s="4">
        <v>0</v>
      </c>
      <c r="J25" s="4"/>
      <c r="K25" s="4">
        <v>179930</v>
      </c>
    </row>
    <row r="26" spans="1:11" ht="20.25" customHeight="1" x14ac:dyDescent="0.3">
      <c r="A26" s="16" t="s">
        <v>243</v>
      </c>
      <c r="D26" s="28"/>
      <c r="E26" s="45">
        <v>2600172</v>
      </c>
      <c r="F26" s="3"/>
      <c r="G26" s="4">
        <v>2174067</v>
      </c>
      <c r="H26" s="4"/>
      <c r="I26" s="4">
        <v>842772</v>
      </c>
      <c r="J26" s="4"/>
      <c r="K26" s="4">
        <v>781117</v>
      </c>
    </row>
    <row r="27" spans="1:11" ht="20.25" customHeight="1" x14ac:dyDescent="0.3">
      <c r="A27" s="13" t="s">
        <v>111</v>
      </c>
      <c r="B27" s="13"/>
      <c r="D27" s="28"/>
      <c r="E27" s="29">
        <f>SUM(E20:E26)</f>
        <v>101814233</v>
      </c>
      <c r="F27" s="5"/>
      <c r="G27" s="29">
        <f>SUM(G20:G26)</f>
        <v>96761482</v>
      </c>
      <c r="H27" s="5"/>
      <c r="I27" s="29">
        <f>SUM(I20:I26)</f>
        <v>7750673</v>
      </c>
      <c r="J27" s="5"/>
      <c r="K27" s="29">
        <f>SUM(K20:K26)</f>
        <v>7522906</v>
      </c>
    </row>
    <row r="28" spans="1:11" ht="15" customHeight="1" x14ac:dyDescent="0.3">
      <c r="A28" s="13"/>
      <c r="B28" s="13"/>
      <c r="D28" s="28"/>
      <c r="E28" s="39"/>
      <c r="F28" s="5"/>
      <c r="G28" s="39"/>
      <c r="H28" s="9"/>
      <c r="I28" s="39"/>
      <c r="J28" s="9"/>
      <c r="K28" s="39"/>
    </row>
    <row r="29" spans="1:11" ht="15" customHeight="1" x14ac:dyDescent="0.3">
      <c r="A29" s="16" t="s">
        <v>308</v>
      </c>
      <c r="B29" s="13"/>
      <c r="D29" s="28"/>
      <c r="E29" s="9"/>
      <c r="F29" s="5"/>
      <c r="G29" s="9"/>
      <c r="H29" s="9"/>
      <c r="I29" s="9"/>
      <c r="J29" s="9"/>
      <c r="K29" s="9"/>
    </row>
    <row r="30" spans="1:11" ht="20.25" customHeight="1" x14ac:dyDescent="0.3">
      <c r="A30" s="16" t="s">
        <v>309</v>
      </c>
      <c r="C30" s="22" t="s">
        <v>310</v>
      </c>
      <c r="D30" s="28"/>
      <c r="E30" s="7">
        <v>1552664</v>
      </c>
      <c r="F30" s="4"/>
      <c r="G30" s="7">
        <v>1267165</v>
      </c>
      <c r="H30" s="4"/>
      <c r="I30" s="7">
        <v>0</v>
      </c>
      <c r="J30" s="4"/>
      <c r="K30" s="7">
        <v>0</v>
      </c>
    </row>
    <row r="31" spans="1:11" ht="20.25" customHeight="1" x14ac:dyDescent="0.3">
      <c r="A31" s="13" t="s">
        <v>138</v>
      </c>
      <c r="B31" s="13"/>
      <c r="D31" s="28"/>
      <c r="E31" s="4"/>
      <c r="F31" s="4"/>
      <c r="G31" s="4"/>
      <c r="H31" s="4"/>
      <c r="I31" s="14"/>
      <c r="J31" s="3"/>
      <c r="K31" s="14"/>
    </row>
    <row r="32" spans="1:11" s="34" customFormat="1" ht="20.25" customHeight="1" x14ac:dyDescent="0.3">
      <c r="A32" s="13" t="s">
        <v>139</v>
      </c>
      <c r="B32" s="13"/>
      <c r="C32" s="33"/>
      <c r="D32" s="6"/>
      <c r="E32" s="9">
        <f>E17-E27+E30</f>
        <v>6847743</v>
      </c>
      <c r="F32" s="5"/>
      <c r="G32" s="9">
        <f>G17-G27+G30</f>
        <v>4587456</v>
      </c>
      <c r="H32" s="5"/>
      <c r="I32" s="9">
        <f>I17-I27</f>
        <v>1949870</v>
      </c>
      <c r="J32" s="5"/>
      <c r="K32" s="9">
        <f>K17-K27</f>
        <v>1302207</v>
      </c>
    </row>
    <row r="33" spans="1:11" ht="20.25" customHeight="1" x14ac:dyDescent="0.3">
      <c r="A33" s="16" t="s">
        <v>113</v>
      </c>
      <c r="D33" s="28"/>
      <c r="E33" s="4">
        <v>1694802</v>
      </c>
      <c r="F33" s="3"/>
      <c r="G33" s="4">
        <v>611690</v>
      </c>
      <c r="H33" s="5"/>
      <c r="I33" s="4">
        <v>-30457</v>
      </c>
      <c r="J33" s="3"/>
      <c r="K33" s="4">
        <v>-325940</v>
      </c>
    </row>
    <row r="34" spans="1:11" ht="20.25" customHeight="1" thickBot="1" x14ac:dyDescent="0.35">
      <c r="A34" s="13" t="s">
        <v>114</v>
      </c>
      <c r="B34" s="13"/>
      <c r="D34" s="28"/>
      <c r="E34" s="10">
        <f>E32-E33</f>
        <v>5152941</v>
      </c>
      <c r="F34" s="5"/>
      <c r="G34" s="10">
        <f>G32-G33</f>
        <v>3975766</v>
      </c>
      <c r="H34" s="5"/>
      <c r="I34" s="10">
        <f>I32-I33</f>
        <v>1980327</v>
      </c>
      <c r="J34" s="5"/>
      <c r="K34" s="10">
        <f>K32-K33</f>
        <v>1628147</v>
      </c>
    </row>
    <row r="35" spans="1:11" ht="15" customHeight="1" thickTop="1" x14ac:dyDescent="0.3">
      <c r="A35" s="13"/>
      <c r="B35" s="13"/>
      <c r="D35" s="28"/>
      <c r="E35" s="9"/>
      <c r="F35" s="5"/>
      <c r="G35" s="9"/>
      <c r="H35" s="5"/>
      <c r="I35" s="9"/>
      <c r="J35" s="5"/>
      <c r="K35" s="9"/>
    </row>
    <row r="36" spans="1:11" ht="20.25" customHeight="1" x14ac:dyDescent="0.3">
      <c r="A36" s="13" t="s">
        <v>115</v>
      </c>
      <c r="D36" s="28"/>
      <c r="E36" s="30"/>
      <c r="F36" s="3"/>
      <c r="G36" s="30"/>
      <c r="H36" s="3"/>
      <c r="I36" s="115"/>
      <c r="J36" s="3"/>
      <c r="K36" s="115"/>
    </row>
    <row r="37" spans="1:11" ht="20.25" customHeight="1" x14ac:dyDescent="0.3">
      <c r="A37" s="16" t="s">
        <v>116</v>
      </c>
      <c r="D37" s="28"/>
      <c r="E37" s="4">
        <v>3764292</v>
      </c>
      <c r="F37" s="3"/>
      <c r="G37" s="4">
        <v>2956465</v>
      </c>
      <c r="H37" s="3"/>
      <c r="I37" s="4">
        <v>1971058</v>
      </c>
      <c r="J37" s="3"/>
      <c r="K37" s="4">
        <v>1628147</v>
      </c>
    </row>
    <row r="38" spans="1:11" ht="20.25" customHeight="1" x14ac:dyDescent="0.3">
      <c r="A38" s="16" t="s">
        <v>117</v>
      </c>
      <c r="D38" s="28"/>
      <c r="E38" s="4">
        <v>1390527</v>
      </c>
      <c r="F38" s="3"/>
      <c r="G38" s="4">
        <v>1019307</v>
      </c>
      <c r="H38" s="3"/>
      <c r="I38" s="18">
        <v>0</v>
      </c>
      <c r="J38" s="3"/>
      <c r="K38" s="18">
        <v>0</v>
      </c>
    </row>
    <row r="39" spans="1:11" ht="20.25" customHeight="1" thickBot="1" x14ac:dyDescent="0.35">
      <c r="A39" s="13" t="s">
        <v>114</v>
      </c>
      <c r="B39" s="13"/>
      <c r="D39" s="28"/>
      <c r="E39" s="10">
        <f>E37+E38</f>
        <v>5154819</v>
      </c>
      <c r="F39" s="5"/>
      <c r="G39" s="10">
        <f>G37+G38</f>
        <v>3975772</v>
      </c>
      <c r="H39" s="5"/>
      <c r="I39" s="10">
        <f>I37</f>
        <v>1971058</v>
      </c>
      <c r="J39" s="5"/>
      <c r="K39" s="10">
        <f>K37</f>
        <v>1628147</v>
      </c>
    </row>
    <row r="40" spans="1:11" ht="15" customHeight="1" thickTop="1" x14ac:dyDescent="0.3">
      <c r="A40" s="13"/>
      <c r="B40" s="13"/>
      <c r="D40" s="28"/>
      <c r="E40" s="5"/>
      <c r="F40" s="5"/>
      <c r="G40" s="5"/>
      <c r="H40" s="5"/>
      <c r="I40" s="5"/>
      <c r="J40" s="5"/>
      <c r="K40" s="5"/>
    </row>
    <row r="41" spans="1:11" ht="20.25" customHeight="1" thickBot="1" x14ac:dyDescent="0.35">
      <c r="A41" s="34" t="s">
        <v>118</v>
      </c>
      <c r="B41" s="13"/>
      <c r="C41" s="22">
        <v>14</v>
      </c>
      <c r="D41" s="6"/>
      <c r="E41" s="40">
        <v>0.51</v>
      </c>
      <c r="F41" s="41"/>
      <c r="G41" s="40">
        <v>0.4</v>
      </c>
      <c r="H41" s="41"/>
      <c r="I41" s="40">
        <v>0.25</v>
      </c>
      <c r="J41" s="41"/>
      <c r="K41" s="40">
        <v>0.21</v>
      </c>
    </row>
    <row r="42" spans="1:11" ht="20.25" customHeight="1" thickTop="1" x14ac:dyDescent="0.3">
      <c r="A42" s="13"/>
      <c r="B42" s="13"/>
      <c r="D42" s="28"/>
      <c r="E42" s="5"/>
      <c r="F42" s="5"/>
      <c r="G42" s="5"/>
      <c r="H42" s="5"/>
      <c r="I42" s="5"/>
      <c r="J42" s="5"/>
      <c r="K42" s="5"/>
    </row>
    <row r="43" spans="1:11" ht="20.25" customHeight="1" x14ac:dyDescent="0.35">
      <c r="A43" s="23" t="s">
        <v>0</v>
      </c>
      <c r="B43" s="23"/>
      <c r="C43" s="23"/>
      <c r="D43" s="23"/>
      <c r="E43" s="23"/>
      <c r="F43" s="23"/>
      <c r="G43" s="23"/>
    </row>
    <row r="44" spans="1:11" ht="20.25" customHeight="1" x14ac:dyDescent="0.35">
      <c r="A44" s="23" t="s">
        <v>1</v>
      </c>
      <c r="B44" s="23"/>
      <c r="C44" s="23"/>
      <c r="D44" s="23"/>
      <c r="E44" s="23"/>
      <c r="F44" s="23"/>
      <c r="G44" s="23"/>
    </row>
    <row r="45" spans="1:11" ht="20.25" customHeight="1" x14ac:dyDescent="0.35">
      <c r="A45" s="24" t="s">
        <v>119</v>
      </c>
      <c r="B45" s="24"/>
      <c r="C45" s="36"/>
      <c r="D45" s="37"/>
      <c r="E45" s="37"/>
      <c r="F45" s="37"/>
      <c r="G45" s="37"/>
    </row>
    <row r="46" spans="1:11" ht="20.25" customHeight="1" x14ac:dyDescent="0.3">
      <c r="K46" s="15" t="s">
        <v>3</v>
      </c>
    </row>
    <row r="47" spans="1:11" ht="20.25" customHeight="1" x14ac:dyDescent="0.3">
      <c r="A47" s="13"/>
      <c r="B47" s="13"/>
      <c r="E47" s="308" t="s">
        <v>4</v>
      </c>
      <c r="F47" s="308"/>
      <c r="G47" s="308"/>
      <c r="H47" s="25"/>
      <c r="I47" s="308" t="s">
        <v>5</v>
      </c>
      <c r="J47" s="308"/>
      <c r="K47" s="308"/>
    </row>
    <row r="48" spans="1:11" ht="20.25" customHeight="1" x14ac:dyDescent="0.3">
      <c r="A48" s="13"/>
      <c r="B48" s="13"/>
      <c r="E48" s="307" t="s">
        <v>6</v>
      </c>
      <c r="F48" s="307"/>
      <c r="G48" s="307"/>
      <c r="H48" s="25"/>
      <c r="I48" s="307" t="s">
        <v>6</v>
      </c>
      <c r="J48" s="307"/>
      <c r="K48" s="307"/>
    </row>
    <row r="49" spans="1:11" ht="20.25" customHeight="1" x14ac:dyDescent="0.3">
      <c r="A49" s="13"/>
      <c r="B49" s="13"/>
      <c r="E49" s="305" t="s">
        <v>94</v>
      </c>
      <c r="F49" s="305"/>
      <c r="G49" s="305"/>
      <c r="H49" s="26"/>
      <c r="I49" s="305" t="s">
        <v>94</v>
      </c>
      <c r="J49" s="305"/>
      <c r="K49" s="305"/>
    </row>
    <row r="50" spans="1:11" ht="20.25" customHeight="1" x14ac:dyDescent="0.3">
      <c r="A50" s="1"/>
      <c r="B50" s="1"/>
      <c r="C50" s="1"/>
      <c r="E50" s="306" t="s">
        <v>301</v>
      </c>
      <c r="F50" s="306"/>
      <c r="G50" s="306"/>
      <c r="H50" s="26"/>
      <c r="I50" s="306" t="s">
        <v>301</v>
      </c>
      <c r="J50" s="306"/>
      <c r="K50" s="306"/>
    </row>
    <row r="51" spans="1:11" ht="20.25" customHeight="1" x14ac:dyDescent="0.3">
      <c r="A51" s="13"/>
      <c r="B51" s="13"/>
      <c r="C51" s="22" t="s">
        <v>10</v>
      </c>
      <c r="E51" s="38" t="s">
        <v>302</v>
      </c>
      <c r="F51" s="26"/>
      <c r="G51" s="38" t="s">
        <v>303</v>
      </c>
      <c r="H51" s="26"/>
      <c r="I51" s="38" t="s">
        <v>302</v>
      </c>
      <c r="J51" s="26"/>
      <c r="K51" s="38" t="s">
        <v>303</v>
      </c>
    </row>
    <row r="52" spans="1:11" ht="20.25" customHeight="1" x14ac:dyDescent="0.3">
      <c r="A52" s="27"/>
      <c r="B52" s="13"/>
      <c r="E52" s="22"/>
      <c r="F52" s="22"/>
      <c r="G52" s="22"/>
      <c r="H52" s="22"/>
      <c r="I52" s="22"/>
      <c r="J52" s="22"/>
      <c r="K52" s="22"/>
    </row>
    <row r="53" spans="1:11" ht="20.25" customHeight="1" x14ac:dyDescent="0.3">
      <c r="A53" s="13" t="s">
        <v>114</v>
      </c>
      <c r="D53" s="28"/>
      <c r="E53" s="9">
        <f>E34</f>
        <v>5152941</v>
      </c>
      <c r="F53" s="9"/>
      <c r="G53" s="9">
        <f>G34</f>
        <v>3975766</v>
      </c>
      <c r="H53" s="9"/>
      <c r="I53" s="9">
        <f>I34</f>
        <v>1980327</v>
      </c>
      <c r="J53" s="9"/>
      <c r="K53" s="9">
        <f>K34</f>
        <v>1628147</v>
      </c>
    </row>
    <row r="54" spans="1:11" ht="20.25" customHeight="1" x14ac:dyDescent="0.3">
      <c r="D54" s="28"/>
      <c r="E54" s="4"/>
      <c r="F54" s="4"/>
      <c r="G54" s="4"/>
      <c r="H54" s="4"/>
      <c r="I54" s="4"/>
      <c r="J54" s="4"/>
      <c r="K54" s="4"/>
    </row>
    <row r="55" spans="1:11" ht="20.25" customHeight="1" x14ac:dyDescent="0.3">
      <c r="A55" s="13" t="s">
        <v>120</v>
      </c>
      <c r="D55" s="28"/>
      <c r="E55" s="4"/>
      <c r="F55" s="4"/>
      <c r="G55" s="4"/>
      <c r="H55" s="4"/>
      <c r="I55" s="4"/>
      <c r="J55" s="4"/>
      <c r="K55" s="4"/>
    </row>
    <row r="56" spans="1:11" ht="20.25" customHeight="1" x14ac:dyDescent="0.3">
      <c r="A56" s="27" t="s">
        <v>311</v>
      </c>
      <c r="D56" s="28"/>
      <c r="E56" s="4"/>
      <c r="F56" s="4"/>
      <c r="G56" s="4"/>
      <c r="H56" s="4"/>
      <c r="I56" s="4"/>
      <c r="J56" s="4"/>
      <c r="K56" s="4"/>
    </row>
    <row r="57" spans="1:11" ht="20.25" customHeight="1" x14ac:dyDescent="0.3">
      <c r="A57" s="27" t="s">
        <v>312</v>
      </c>
      <c r="D57" s="28"/>
      <c r="E57" s="4"/>
      <c r="F57" s="4"/>
      <c r="G57" s="4"/>
      <c r="H57" s="4"/>
      <c r="I57" s="4"/>
      <c r="J57" s="4"/>
      <c r="K57" s="4"/>
    </row>
    <row r="58" spans="1:11" ht="20.25" customHeight="1" x14ac:dyDescent="0.3">
      <c r="A58" s="16" t="s">
        <v>313</v>
      </c>
      <c r="B58" s="13"/>
      <c r="D58" s="28"/>
      <c r="E58" s="45">
        <v>0</v>
      </c>
      <c r="F58" s="5"/>
      <c r="G58" s="45">
        <v>-14186</v>
      </c>
      <c r="H58" s="5"/>
      <c r="I58" s="14">
        <v>0</v>
      </c>
      <c r="J58" s="5"/>
      <c r="K58" s="14">
        <v>0</v>
      </c>
    </row>
    <row r="59" spans="1:11" ht="20.25" customHeight="1" x14ac:dyDescent="0.3">
      <c r="A59" s="16" t="s">
        <v>314</v>
      </c>
      <c r="B59" s="13"/>
      <c r="D59" s="28"/>
      <c r="E59" s="45">
        <v>-2473</v>
      </c>
      <c r="F59" s="5"/>
      <c r="G59" s="45">
        <v>-12433</v>
      </c>
      <c r="H59" s="5"/>
      <c r="I59" s="14">
        <v>0</v>
      </c>
      <c r="J59" s="5"/>
      <c r="K59" s="14">
        <v>0</v>
      </c>
    </row>
    <row r="60" spans="1:11" ht="20.25" customHeight="1" x14ac:dyDescent="0.3">
      <c r="A60" s="27" t="s">
        <v>315</v>
      </c>
      <c r="D60" s="28"/>
      <c r="E60" s="4"/>
      <c r="F60" s="4"/>
      <c r="G60" s="4"/>
      <c r="H60" s="4"/>
      <c r="I60" s="4"/>
      <c r="J60" s="4"/>
      <c r="K60" s="4"/>
    </row>
    <row r="61" spans="1:11" ht="20.25" customHeight="1" x14ac:dyDescent="0.3">
      <c r="A61" s="27" t="s">
        <v>312</v>
      </c>
      <c r="D61" s="28"/>
      <c r="E61" s="4"/>
      <c r="F61" s="4"/>
      <c r="G61" s="4"/>
      <c r="H61" s="4"/>
      <c r="I61" s="4"/>
      <c r="J61" s="4"/>
      <c r="K61" s="4"/>
    </row>
    <row r="62" spans="1:11" ht="20.25" customHeight="1" x14ac:dyDescent="0.3">
      <c r="A62" s="16" t="s">
        <v>316</v>
      </c>
      <c r="D62" s="28"/>
      <c r="E62" s="35"/>
      <c r="F62" s="4"/>
      <c r="G62" s="35"/>
      <c r="H62" s="4"/>
      <c r="I62" s="45"/>
      <c r="J62" s="4"/>
      <c r="K62" s="45"/>
    </row>
    <row r="63" spans="1:11" ht="20.25" customHeight="1" x14ac:dyDescent="0.3">
      <c r="A63" s="16" t="s">
        <v>317</v>
      </c>
      <c r="D63" s="28"/>
      <c r="E63" s="4">
        <v>524086</v>
      </c>
      <c r="F63" s="4"/>
      <c r="G63" s="4">
        <v>-7827</v>
      </c>
      <c r="H63" s="4"/>
      <c r="I63" s="45">
        <v>0</v>
      </c>
      <c r="J63" s="4"/>
      <c r="K63" s="45">
        <v>0</v>
      </c>
    </row>
    <row r="64" spans="1:11" ht="20.25" customHeight="1" x14ac:dyDescent="0.3">
      <c r="A64" s="16" t="s">
        <v>318</v>
      </c>
      <c r="D64" s="28"/>
      <c r="E64" s="4"/>
      <c r="F64" s="4"/>
      <c r="G64" s="4"/>
      <c r="H64" s="4"/>
      <c r="I64" s="45"/>
      <c r="J64" s="4"/>
      <c r="K64" s="45"/>
    </row>
    <row r="65" spans="1:11" ht="20.25" customHeight="1" x14ac:dyDescent="0.3">
      <c r="A65" s="16" t="s">
        <v>319</v>
      </c>
      <c r="D65" s="28"/>
      <c r="E65" s="4">
        <v>0</v>
      </c>
      <c r="F65" s="4"/>
      <c r="G65" s="4">
        <v>-1017735</v>
      </c>
      <c r="H65" s="4"/>
      <c r="I65" s="45">
        <v>0</v>
      </c>
      <c r="J65" s="4"/>
      <c r="K65" s="45">
        <v>0</v>
      </c>
    </row>
    <row r="66" spans="1:11" ht="20.25" customHeight="1" x14ac:dyDescent="0.3">
      <c r="A66" s="16" t="s">
        <v>320</v>
      </c>
      <c r="D66" s="28"/>
      <c r="E66" s="7">
        <v>111792</v>
      </c>
      <c r="F66" s="4"/>
      <c r="G66" s="7">
        <v>-1668320</v>
      </c>
      <c r="H66" s="4"/>
      <c r="I66" s="43">
        <v>0</v>
      </c>
      <c r="J66" s="4"/>
      <c r="K66" s="43">
        <v>0</v>
      </c>
    </row>
    <row r="67" spans="1:11" s="34" customFormat="1" ht="20.25" customHeight="1" x14ac:dyDescent="0.3">
      <c r="A67" s="13" t="s">
        <v>321</v>
      </c>
      <c r="B67" s="13"/>
      <c r="C67" s="33"/>
      <c r="D67" s="6"/>
      <c r="E67" s="9"/>
      <c r="F67" s="5"/>
      <c r="G67" s="9"/>
      <c r="H67" s="5"/>
      <c r="I67" s="21"/>
      <c r="J67" s="5"/>
      <c r="K67" s="21"/>
    </row>
    <row r="68" spans="1:11" s="34" customFormat="1" ht="20.25" customHeight="1" x14ac:dyDescent="0.3">
      <c r="A68" s="13" t="s">
        <v>322</v>
      </c>
      <c r="B68" s="13"/>
      <c r="C68" s="33"/>
      <c r="D68" s="6"/>
      <c r="E68" s="9">
        <f>SUM(E58:E66)</f>
        <v>633405</v>
      </c>
      <c r="F68" s="5"/>
      <c r="G68" s="9">
        <f>SUM(G58:G66)</f>
        <v>-2720501</v>
      </c>
      <c r="H68" s="5"/>
      <c r="I68" s="9">
        <f>SUM(I58:I66)</f>
        <v>0</v>
      </c>
      <c r="J68" s="5"/>
      <c r="K68" s="9">
        <f>SUM(K58:K66)</f>
        <v>0</v>
      </c>
    </row>
    <row r="69" spans="1:11" customFormat="1" ht="20.25" customHeight="1" x14ac:dyDescent="0.3">
      <c r="A69" t="s">
        <v>323</v>
      </c>
      <c r="B69" s="16"/>
      <c r="C69" s="22"/>
      <c r="D69" s="20"/>
      <c r="E69" s="19">
        <v>32505</v>
      </c>
      <c r="F69" s="44"/>
      <c r="G69" s="19">
        <v>-87635</v>
      </c>
      <c r="H69" s="44"/>
      <c r="I69" s="43">
        <v>0</v>
      </c>
      <c r="J69" s="44"/>
      <c r="K69" s="43">
        <v>0</v>
      </c>
    </row>
    <row r="70" spans="1:11" ht="20.25" customHeight="1" x14ac:dyDescent="0.3">
      <c r="A70" s="13" t="s">
        <v>324</v>
      </c>
      <c r="B70" s="13"/>
      <c r="D70" s="28"/>
      <c r="E70" s="4"/>
      <c r="F70" s="3"/>
      <c r="G70" s="4"/>
      <c r="H70" s="4"/>
      <c r="I70" s="4"/>
      <c r="J70" s="4"/>
      <c r="K70" s="4"/>
    </row>
    <row r="71" spans="1:11" ht="20.25" customHeight="1" x14ac:dyDescent="0.3">
      <c r="A71" s="13" t="s">
        <v>325</v>
      </c>
      <c r="B71" s="13"/>
      <c r="D71" s="28"/>
      <c r="E71" s="31">
        <f>E68-E69</f>
        <v>600900</v>
      </c>
      <c r="F71" s="5"/>
      <c r="G71" s="31">
        <f>G68-G69</f>
        <v>-2632866</v>
      </c>
      <c r="H71" s="9"/>
      <c r="I71" s="31">
        <f>SUM(I68:I69)</f>
        <v>0</v>
      </c>
      <c r="J71" s="9"/>
      <c r="K71" s="31">
        <f>SUM(K68:K69)</f>
        <v>0</v>
      </c>
    </row>
    <row r="72" spans="1:11" ht="20.25" customHeight="1" x14ac:dyDescent="0.3">
      <c r="A72" s="13" t="s">
        <v>326</v>
      </c>
      <c r="D72" s="28"/>
      <c r="E72" s="14"/>
      <c r="F72" s="3"/>
      <c r="G72" s="14"/>
      <c r="H72" s="4"/>
      <c r="I72" s="12"/>
      <c r="J72" s="4"/>
      <c r="K72" s="12"/>
    </row>
    <row r="73" spans="1:11" ht="20.25" customHeight="1" thickBot="1" x14ac:dyDescent="0.35">
      <c r="A73" s="13" t="s">
        <v>133</v>
      </c>
      <c r="D73" s="28"/>
      <c r="E73" s="11">
        <f>E53+E71</f>
        <v>5753841</v>
      </c>
      <c r="F73" s="5"/>
      <c r="G73" s="11">
        <f>G53+G71</f>
        <v>1342900</v>
      </c>
      <c r="H73" s="9"/>
      <c r="I73" s="11">
        <f>I53+I71</f>
        <v>1980327</v>
      </c>
      <c r="J73" s="9"/>
      <c r="K73" s="11">
        <f>K53+K71</f>
        <v>1628147</v>
      </c>
    </row>
    <row r="74" spans="1:11" ht="20.25" customHeight="1" thickTop="1" x14ac:dyDescent="0.3">
      <c r="D74" s="28"/>
      <c r="E74" s="14"/>
      <c r="F74" s="14"/>
      <c r="G74" s="14"/>
      <c r="H74" s="14"/>
      <c r="I74" s="12"/>
      <c r="J74" s="4"/>
      <c r="K74" s="12"/>
    </row>
    <row r="75" spans="1:11" ht="20.25" customHeight="1" x14ac:dyDescent="0.3">
      <c r="A75" s="13" t="s">
        <v>327</v>
      </c>
      <c r="B75" s="13"/>
      <c r="D75" s="28"/>
      <c r="E75" s="9"/>
      <c r="F75" s="5"/>
      <c r="G75" s="9"/>
      <c r="H75" s="5"/>
      <c r="I75" s="9"/>
      <c r="J75" s="5"/>
      <c r="K75" s="9"/>
    </row>
    <row r="76" spans="1:11" ht="20.25" customHeight="1" x14ac:dyDescent="0.3">
      <c r="A76" s="13" t="s">
        <v>134</v>
      </c>
      <c r="B76" s="13"/>
      <c r="D76" s="28"/>
      <c r="E76" s="9"/>
      <c r="F76" s="5"/>
      <c r="G76" s="9"/>
      <c r="H76" s="5"/>
      <c r="I76" s="9"/>
      <c r="J76" s="5"/>
      <c r="K76" s="9"/>
    </row>
    <row r="77" spans="1:11" ht="20.25" customHeight="1" x14ac:dyDescent="0.3">
      <c r="A77" s="16" t="s">
        <v>116</v>
      </c>
      <c r="D77" s="28"/>
      <c r="E77" s="4">
        <v>4946540</v>
      </c>
      <c r="F77" s="4"/>
      <c r="G77" s="4">
        <v>-763160</v>
      </c>
      <c r="H77"/>
      <c r="I77" s="17">
        <v>1971058</v>
      </c>
      <c r="J77"/>
      <c r="K77" s="17">
        <v>1628147</v>
      </c>
    </row>
    <row r="78" spans="1:11" ht="20.25" customHeight="1" x14ac:dyDescent="0.3">
      <c r="A78" s="16" t="s">
        <v>117</v>
      </c>
      <c r="B78" s="13"/>
      <c r="D78" s="28"/>
      <c r="E78" s="32">
        <v>809179</v>
      </c>
      <c r="F78" s="3"/>
      <c r="G78" s="32">
        <v>2106066</v>
      </c>
      <c r="H78" s="5"/>
      <c r="I78" s="43" t="s">
        <v>266</v>
      </c>
      <c r="J78" s="44"/>
      <c r="K78" s="43">
        <v>0</v>
      </c>
    </row>
    <row r="79" spans="1:11" s="34" customFormat="1" ht="20.25" customHeight="1" x14ac:dyDescent="0.3">
      <c r="A79" s="13" t="s">
        <v>327</v>
      </c>
      <c r="B79" s="13"/>
      <c r="C79" s="33"/>
      <c r="D79" s="6"/>
      <c r="E79" s="9"/>
      <c r="F79" s="5"/>
      <c r="G79" s="9"/>
      <c r="H79" s="5"/>
      <c r="I79" s="9"/>
      <c r="J79" s="5"/>
      <c r="K79" s="9"/>
    </row>
    <row r="80" spans="1:11" ht="20.25" customHeight="1" thickBot="1" x14ac:dyDescent="0.35">
      <c r="A80" s="13" t="s">
        <v>133</v>
      </c>
      <c r="D80" s="28"/>
      <c r="E80" s="11">
        <f>SUM(E77:E78)</f>
        <v>5755719</v>
      </c>
      <c r="F80" s="5"/>
      <c r="G80" s="11">
        <f>SUM(G77:G78)</f>
        <v>1342906</v>
      </c>
      <c r="H80" s="5"/>
      <c r="I80" s="11">
        <f>SUM(I77:I78)</f>
        <v>1971058</v>
      </c>
      <c r="J80" s="5"/>
      <c r="K80" s="11">
        <f>SUM(K77:K78)</f>
        <v>1628147</v>
      </c>
    </row>
    <row r="81" spans="1:11" ht="20.25" customHeight="1" thickTop="1" x14ac:dyDescent="0.3">
      <c r="A81" s="13"/>
      <c r="D81" s="28"/>
      <c r="E81" s="9"/>
      <c r="F81" s="4"/>
      <c r="G81" s="9"/>
      <c r="H81" s="4"/>
      <c r="I81" s="9"/>
      <c r="J81" s="3"/>
      <c r="K81" s="9"/>
    </row>
    <row r="82" spans="1:11" s="34" customFormat="1" ht="20.25" customHeight="1" x14ac:dyDescent="0.3">
      <c r="B82" s="13"/>
      <c r="C82" s="22"/>
      <c r="D82" s="6"/>
      <c r="E82" s="42"/>
      <c r="F82" s="41"/>
      <c r="G82" s="42"/>
      <c r="H82" s="41"/>
      <c r="I82" s="42"/>
      <c r="J82" s="41"/>
      <c r="K82" s="42"/>
    </row>
    <row r="83" spans="1:11" s="34" customFormat="1" ht="20.25" customHeight="1" x14ac:dyDescent="0.3">
      <c r="B83" s="13"/>
      <c r="C83" s="22"/>
      <c r="D83" s="6"/>
      <c r="E83" s="42"/>
      <c r="F83" s="41"/>
      <c r="G83" s="42"/>
      <c r="H83" s="41"/>
      <c r="I83" s="42"/>
      <c r="J83" s="41"/>
      <c r="K83" s="42"/>
    </row>
    <row r="84" spans="1:11" s="34" customFormat="1" ht="20.25" customHeight="1" x14ac:dyDescent="0.3">
      <c r="B84" s="13"/>
      <c r="C84" s="22"/>
      <c r="D84" s="6"/>
      <c r="E84" s="42"/>
      <c r="F84" s="41"/>
      <c r="G84" s="42"/>
      <c r="H84" s="41"/>
      <c r="I84" s="42"/>
      <c r="J84" s="41"/>
      <c r="K84" s="42"/>
    </row>
    <row r="85" spans="1:11" s="34" customFormat="1" ht="20.25" customHeight="1" x14ac:dyDescent="0.3">
      <c r="B85" s="13"/>
      <c r="C85" s="22"/>
      <c r="D85" s="6"/>
      <c r="E85" s="42"/>
      <c r="F85" s="41"/>
      <c r="G85" s="42"/>
      <c r="H85" s="41"/>
      <c r="I85" s="42"/>
      <c r="J85" s="41"/>
      <c r="K85" s="42"/>
    </row>
  </sheetData>
  <mergeCells count="16">
    <mergeCell ref="E5:G5"/>
    <mergeCell ref="I5:K5"/>
    <mergeCell ref="E7:G7"/>
    <mergeCell ref="E8:G8"/>
    <mergeCell ref="I7:K7"/>
    <mergeCell ref="I8:K8"/>
    <mergeCell ref="E49:G49"/>
    <mergeCell ref="E50:G50"/>
    <mergeCell ref="I49:K49"/>
    <mergeCell ref="I50:K50"/>
    <mergeCell ref="E6:G6"/>
    <mergeCell ref="I6:K6"/>
    <mergeCell ref="E48:G48"/>
    <mergeCell ref="I48:K48"/>
    <mergeCell ref="E47:G47"/>
    <mergeCell ref="I47:K47"/>
  </mergeCells>
  <phoneticPr fontId="0" type="noConversion"/>
  <pageMargins left="0.7" right="0.7" top="0.48" bottom="0.5" header="0.5" footer="0.5"/>
  <pageSetup paperSize="9" scale="92" firstPageNumber="6" orientation="portrait" useFirstPageNumber="1" r:id="rId1"/>
  <headerFooter alignWithMargins="0">
    <oddFooter>&amp;LThe accompanying notes are an integral part of these financial statements.
&amp;C&amp;P</oddFooter>
  </headerFooter>
  <rowBreaks count="1" manualBreakCount="1">
    <brk id="42" max="10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BS 2-5</vt:lpstr>
      <vt:lpstr>PL 6-9</vt:lpstr>
      <vt:lpstr>CH10</vt:lpstr>
      <vt:lpstr>CH11</vt:lpstr>
      <vt:lpstr>CH12</vt:lpstr>
      <vt:lpstr>CH13</vt:lpstr>
      <vt:lpstr>CF 14-17</vt:lpstr>
      <vt:lpstr>PL</vt:lpstr>
      <vt:lpstr>'CF 14-17'!Print_Area</vt:lpstr>
      <vt:lpstr>PL!Print_Area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kkamtang</dc:creator>
  <cp:keywords/>
  <dc:description/>
  <cp:lastModifiedBy>PARADEE MEKKAWEE</cp:lastModifiedBy>
  <cp:revision/>
  <cp:lastPrinted>2022-11-01T12:11:56Z</cp:lastPrinted>
  <dcterms:created xsi:type="dcterms:W3CDTF">2005-02-11T01:43:17Z</dcterms:created>
  <dcterms:modified xsi:type="dcterms:W3CDTF">2022-11-16T03:11:21Z</dcterms:modified>
  <cp:category/>
  <cp:contentStatus/>
</cp:coreProperties>
</file>